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dwyer\Downloads\"/>
    </mc:Choice>
  </mc:AlternateContent>
  <xr:revisionPtr revIDLastSave="0" documentId="13_ncr:1_{0CE21C51-ABC5-4203-A538-A04594EA90F5}" xr6:coauthVersionLast="47" xr6:coauthVersionMax="47" xr10:uidLastSave="{00000000-0000-0000-0000-000000000000}"/>
  <bookViews>
    <workbookView xWindow="-23148" yWindow="2040" windowWidth="23256" windowHeight="12456" tabRatio="861" firstSheet="4" activeTab="9" xr2:uid="{00000000-000D-0000-FFFF-FFFF00000000}"/>
  </bookViews>
  <sheets>
    <sheet name="2025 Planning" sheetId="124" r:id="rId1"/>
    <sheet name="Tale of Tape" sheetId="111" r:id="rId2"/>
    <sheet name="2025 Match Overview" sheetId="19" r:id="rId3"/>
    <sheet name="2025 Scoring Overview" sheetId="29" r:id="rId4"/>
    <sheet name="2025 Match Details" sheetId="22" r:id="rId5"/>
    <sheet name="2025 Individual Details" sheetId="83" r:id="rId6"/>
    <sheet name="2025 Point Champ" sheetId="130" r:id="rId7"/>
    <sheet name="Yearly Results (Team)" sheetId="114" r:id="rId8"/>
    <sheet name="Yearly Results (I)" sheetId="113" r:id="rId9"/>
    <sheet name="Scoring Details" sheetId="131" r:id="rId10"/>
    <sheet name="Best Rounds" sheetId="132" r:id="rId11"/>
    <sheet name="Course History" sheetId="25" r:id="rId12"/>
    <sheet name="All Format History" sheetId="35" r:id="rId13"/>
    <sheet name="C2PIN Results" sheetId="28" r:id="rId14"/>
    <sheet name="Doubles Pairings" sheetId="51" r:id="rId15"/>
    <sheet name="Doubles Frequent" sheetId="129" r:id="rId16"/>
    <sheet name="Doubles Wins" sheetId="128" r:id="rId17"/>
    <sheet name="DATA-Doubles Scoring" sheetId="27" r:id="rId18"/>
    <sheet name="Chart - Doubles Scoring" sheetId="88" r:id="rId19"/>
    <sheet name="DATA-Points Produced" sheetId="52" r:id="rId20"/>
    <sheet name="Potential Pts (3 Yr)" sheetId="109" r:id="rId21"/>
    <sheet name="Chart - Points Produced" sheetId="89" r:id="rId22"/>
    <sheet name="Points Produced - Low" sheetId="87" r:id="rId23"/>
    <sheet name="DATA-Holes Won" sheetId="53" r:id="rId24"/>
    <sheet name="Chart - Holes Won" sheetId="90" r:id="rId25"/>
  </sheets>
  <definedNames>
    <definedName name="_xlnm._FilterDatabase" localSheetId="14" hidden="1">'Doubles Pairings'!$A$2:$AC$164</definedName>
    <definedName name="_xlnm._FilterDatabase" localSheetId="8" hidden="1">'Yearly Results (I)'!$B$2:$AF$28</definedName>
    <definedName name="_xlnm.Print_Area" localSheetId="14">'Doubles Pairings'!$A$1:$AC$164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5" i="131" l="1"/>
  <c r="I33" i="131"/>
  <c r="I30" i="131"/>
  <c r="I26" i="131"/>
  <c r="I27" i="131" s="1"/>
  <c r="AC36" i="132"/>
  <c r="AB36" i="132"/>
  <c r="AA36" i="132"/>
  <c r="Z36" i="132"/>
  <c r="Y36" i="132"/>
  <c r="X36" i="132"/>
  <c r="W36" i="132"/>
  <c r="V36" i="132"/>
  <c r="U36" i="132"/>
  <c r="S36" i="132"/>
  <c r="R36" i="132"/>
  <c r="Q36" i="132"/>
  <c r="P36" i="132"/>
  <c r="O36" i="132"/>
  <c r="N36" i="132"/>
  <c r="M36" i="132"/>
  <c r="L36" i="132"/>
  <c r="K36" i="132"/>
  <c r="AD35" i="132"/>
  <c r="T35" i="132"/>
  <c r="AD34" i="132"/>
  <c r="T34" i="132"/>
  <c r="AC29" i="132"/>
  <c r="AB29" i="132"/>
  <c r="AA29" i="132"/>
  <c r="Z29" i="132"/>
  <c r="Y29" i="132"/>
  <c r="X29" i="132"/>
  <c r="W29" i="132"/>
  <c r="V29" i="132"/>
  <c r="U29" i="132"/>
  <c r="S29" i="132"/>
  <c r="R29" i="132"/>
  <c r="Q29" i="132"/>
  <c r="P29" i="132"/>
  <c r="O29" i="132"/>
  <c r="N29" i="132"/>
  <c r="M29" i="132"/>
  <c r="L29" i="132"/>
  <c r="K29" i="132"/>
  <c r="AD28" i="132"/>
  <c r="T28" i="132"/>
  <c r="AD27" i="132"/>
  <c r="T27" i="132"/>
  <c r="AC15" i="132"/>
  <c r="AB15" i="132"/>
  <c r="AA15" i="132"/>
  <c r="Z15" i="132"/>
  <c r="Y15" i="132"/>
  <c r="X15" i="132"/>
  <c r="W15" i="132"/>
  <c r="V15" i="132"/>
  <c r="U15" i="132"/>
  <c r="S15" i="132"/>
  <c r="R15" i="132"/>
  <c r="Q15" i="132"/>
  <c r="P15" i="132"/>
  <c r="O15" i="132"/>
  <c r="N15" i="132"/>
  <c r="M15" i="132"/>
  <c r="L15" i="132"/>
  <c r="K15" i="132"/>
  <c r="AD14" i="132"/>
  <c r="T14" i="132"/>
  <c r="AE13" i="132"/>
  <c r="AC22" i="132"/>
  <c r="AB22" i="132"/>
  <c r="AA22" i="132"/>
  <c r="Z22" i="132"/>
  <c r="Y22" i="132"/>
  <c r="X22" i="132"/>
  <c r="W22" i="132"/>
  <c r="V22" i="132"/>
  <c r="U22" i="132"/>
  <c r="S22" i="132"/>
  <c r="R22" i="132"/>
  <c r="Q22" i="132"/>
  <c r="P22" i="132"/>
  <c r="O22" i="132"/>
  <c r="N22" i="132"/>
  <c r="M22" i="132"/>
  <c r="L22" i="132"/>
  <c r="K22" i="132"/>
  <c r="AD21" i="132"/>
  <c r="T21" i="132"/>
  <c r="AD20" i="132"/>
  <c r="T20" i="132"/>
  <c r="AE20" i="132" s="1"/>
  <c r="AC8" i="132"/>
  <c r="AB8" i="132"/>
  <c r="AA8" i="132"/>
  <c r="Z8" i="132"/>
  <c r="Y8" i="132"/>
  <c r="X8" i="132"/>
  <c r="W8" i="132"/>
  <c r="V8" i="132"/>
  <c r="U8" i="132"/>
  <c r="S8" i="132"/>
  <c r="R8" i="132"/>
  <c r="Q8" i="132"/>
  <c r="P8" i="132"/>
  <c r="O8" i="132"/>
  <c r="N8" i="132"/>
  <c r="M8" i="132"/>
  <c r="L8" i="132"/>
  <c r="K8" i="132"/>
  <c r="AD7" i="132"/>
  <c r="T7" i="132"/>
  <c r="AD6" i="132"/>
  <c r="T6" i="132"/>
  <c r="W35" i="131"/>
  <c r="R35" i="131"/>
  <c r="Q35" i="131"/>
  <c r="P35" i="131"/>
  <c r="AD36" i="132" l="1"/>
  <c r="AE34" i="132"/>
  <c r="AE35" i="132"/>
  <c r="T36" i="132"/>
  <c r="AE28" i="132"/>
  <c r="AD29" i="132"/>
  <c r="AE27" i="132"/>
  <c r="T29" i="132"/>
  <c r="AE14" i="132"/>
  <c r="AD15" i="132"/>
  <c r="T15" i="132"/>
  <c r="AD22" i="132"/>
  <c r="T22" i="132"/>
  <c r="AE21" i="132"/>
  <c r="AE6" i="132"/>
  <c r="AD8" i="132"/>
  <c r="T8" i="132"/>
  <c r="AE8" i="132" s="1"/>
  <c r="AE7" i="132"/>
  <c r="L35" i="131"/>
  <c r="J35" i="131"/>
  <c r="Y35" i="131"/>
  <c r="X35" i="131"/>
  <c r="V35" i="131"/>
  <c r="U35" i="131"/>
  <c r="T35" i="131"/>
  <c r="S35" i="131"/>
  <c r="O35" i="131"/>
  <c r="N35" i="131"/>
  <c r="M35" i="131"/>
  <c r="K35" i="131"/>
  <c r="D35" i="131"/>
  <c r="AA34" i="131"/>
  <c r="AB18" i="22"/>
  <c r="AC18" i="22"/>
  <c r="M10" i="53"/>
  <c r="M17" i="53"/>
  <c r="M9" i="53"/>
  <c r="M16" i="53"/>
  <c r="M14" i="53"/>
  <c r="M15" i="53"/>
  <c r="M8" i="53"/>
  <c r="M7" i="53"/>
  <c r="M6" i="53"/>
  <c r="M5" i="53"/>
  <c r="M12" i="53"/>
  <c r="M13" i="53"/>
  <c r="G10" i="87"/>
  <c r="G7" i="87"/>
  <c r="G6" i="87"/>
  <c r="R5" i="52"/>
  <c r="R14" i="52"/>
  <c r="R9" i="52"/>
  <c r="R16" i="52"/>
  <c r="R12" i="52"/>
  <c r="R10" i="52"/>
  <c r="R17" i="52"/>
  <c r="R8" i="52"/>
  <c r="R6" i="52"/>
  <c r="R7" i="52"/>
  <c r="R15" i="52"/>
  <c r="R13" i="52"/>
  <c r="Y12" i="27"/>
  <c r="Y11" i="27"/>
  <c r="Y8" i="27"/>
  <c r="H12" i="27"/>
  <c r="H16" i="27"/>
  <c r="Y16" i="27" s="1"/>
  <c r="H7" i="27"/>
  <c r="Y7" i="27" s="1"/>
  <c r="H14" i="27"/>
  <c r="Y14" i="27" s="1"/>
  <c r="H15" i="27"/>
  <c r="Y15" i="27" s="1"/>
  <c r="H4" i="27"/>
  <c r="Y4" i="27" s="1"/>
  <c r="H13" i="27"/>
  <c r="Y13" i="27" s="1"/>
  <c r="H6" i="27"/>
  <c r="Y6" i="27" s="1"/>
  <c r="H11" i="27"/>
  <c r="H9" i="27"/>
  <c r="Y9" i="27" s="1"/>
  <c r="H5" i="27"/>
  <c r="Y5" i="27" s="1"/>
  <c r="H8" i="27"/>
  <c r="H10" i="27"/>
  <c r="Y10" i="27" s="1"/>
  <c r="AA45" i="131"/>
  <c r="AA44" i="131"/>
  <c r="AA41" i="131"/>
  <c r="AA40" i="131"/>
  <c r="AA38" i="131"/>
  <c r="AA37" i="131"/>
  <c r="AA32" i="131"/>
  <c r="AA31" i="131"/>
  <c r="AA29" i="131"/>
  <c r="AA28" i="131"/>
  <c r="AA25" i="131"/>
  <c r="AA24" i="131"/>
  <c r="AA23" i="131"/>
  <c r="AA22" i="131"/>
  <c r="AA17" i="131"/>
  <c r="AA16" i="131"/>
  <c r="AA13" i="131"/>
  <c r="AA12" i="131"/>
  <c r="AA11" i="131"/>
  <c r="AA10" i="131"/>
  <c r="AA6" i="131"/>
  <c r="AA5" i="131"/>
  <c r="J33" i="131"/>
  <c r="J30" i="131"/>
  <c r="J18" i="131"/>
  <c r="J19" i="131"/>
  <c r="I19" i="131"/>
  <c r="I20" i="131" s="1"/>
  <c r="H19" i="131"/>
  <c r="H20" i="131" s="1"/>
  <c r="G19" i="131"/>
  <c r="G20" i="131" s="1"/>
  <c r="F19" i="131"/>
  <c r="F20" i="131" s="1"/>
  <c r="E19" i="131"/>
  <c r="E20" i="131" s="1"/>
  <c r="D19" i="131"/>
  <c r="D20" i="131" s="1"/>
  <c r="J14" i="131"/>
  <c r="J15" i="131" s="1"/>
  <c r="I14" i="131"/>
  <c r="I15" i="131" s="1"/>
  <c r="H14" i="131"/>
  <c r="H15" i="131" s="1"/>
  <c r="G14" i="131"/>
  <c r="G15" i="131" s="1"/>
  <c r="F14" i="131"/>
  <c r="F15" i="131" s="1"/>
  <c r="E14" i="131"/>
  <c r="E15" i="131" s="1"/>
  <c r="D14" i="131"/>
  <c r="D15" i="131" s="1"/>
  <c r="D46" i="131"/>
  <c r="D43" i="131"/>
  <c r="D42" i="131"/>
  <c r="D39" i="131"/>
  <c r="D33" i="131"/>
  <c r="D30" i="131"/>
  <c r="J26" i="131"/>
  <c r="J27" i="131" s="1"/>
  <c r="D26" i="131"/>
  <c r="D27" i="131" s="1"/>
  <c r="Y46" i="131"/>
  <c r="X46" i="131"/>
  <c r="W46" i="131"/>
  <c r="V46" i="131"/>
  <c r="U46" i="131"/>
  <c r="T46" i="131"/>
  <c r="S46" i="131"/>
  <c r="R46" i="131"/>
  <c r="Q46" i="131"/>
  <c r="P46" i="131"/>
  <c r="O46" i="131"/>
  <c r="N46" i="131"/>
  <c r="M46" i="131"/>
  <c r="L46" i="131"/>
  <c r="Y43" i="131"/>
  <c r="X43" i="131"/>
  <c r="W43" i="131"/>
  <c r="V43" i="131"/>
  <c r="U43" i="131"/>
  <c r="T43" i="131"/>
  <c r="S43" i="131"/>
  <c r="R43" i="131"/>
  <c r="Q43" i="131"/>
  <c r="P43" i="131"/>
  <c r="O43" i="131"/>
  <c r="N43" i="131"/>
  <c r="M43" i="131"/>
  <c r="L43" i="131"/>
  <c r="Y42" i="131"/>
  <c r="X42" i="131"/>
  <c r="W42" i="131"/>
  <c r="V42" i="131"/>
  <c r="U42" i="131"/>
  <c r="T42" i="131"/>
  <c r="S42" i="131"/>
  <c r="R42" i="131"/>
  <c r="Q42" i="131"/>
  <c r="P42" i="131"/>
  <c r="O42" i="131"/>
  <c r="N42" i="131"/>
  <c r="M42" i="131"/>
  <c r="L42" i="131"/>
  <c r="Y39" i="131"/>
  <c r="X39" i="131"/>
  <c r="W39" i="131"/>
  <c r="V39" i="131"/>
  <c r="U39" i="131"/>
  <c r="T39" i="131"/>
  <c r="S39" i="131"/>
  <c r="R39" i="131"/>
  <c r="Q39" i="131"/>
  <c r="P39" i="131"/>
  <c r="O39" i="131"/>
  <c r="N39" i="131"/>
  <c r="M39" i="131"/>
  <c r="L39" i="131"/>
  <c r="Y33" i="131"/>
  <c r="X33" i="131"/>
  <c r="W33" i="131"/>
  <c r="V33" i="131"/>
  <c r="U33" i="131"/>
  <c r="T33" i="131"/>
  <c r="S33" i="131"/>
  <c r="R33" i="131"/>
  <c r="Q33" i="131"/>
  <c r="P33" i="131"/>
  <c r="O33" i="131"/>
  <c r="N33" i="131"/>
  <c r="M33" i="131"/>
  <c r="L33" i="131"/>
  <c r="K33" i="131"/>
  <c r="Y30" i="131"/>
  <c r="X30" i="131"/>
  <c r="W30" i="131"/>
  <c r="V30" i="131"/>
  <c r="U30" i="131"/>
  <c r="T30" i="131"/>
  <c r="S30" i="131"/>
  <c r="R30" i="131"/>
  <c r="Q30" i="131"/>
  <c r="P30" i="131"/>
  <c r="O30" i="131"/>
  <c r="N30" i="131"/>
  <c r="M30" i="131"/>
  <c r="L30" i="131"/>
  <c r="K30" i="131"/>
  <c r="Y26" i="131"/>
  <c r="Y27" i="131" s="1"/>
  <c r="X26" i="131"/>
  <c r="X27" i="131" s="1"/>
  <c r="W26" i="131"/>
  <c r="W27" i="131" s="1"/>
  <c r="V26" i="131"/>
  <c r="V27" i="131" s="1"/>
  <c r="U26" i="131"/>
  <c r="U27" i="131" s="1"/>
  <c r="T26" i="131"/>
  <c r="T27" i="131" s="1"/>
  <c r="S26" i="131"/>
  <c r="S27" i="131" s="1"/>
  <c r="R26" i="131"/>
  <c r="R27" i="131" s="1"/>
  <c r="Q26" i="131"/>
  <c r="Q27" i="131" s="1"/>
  <c r="P26" i="131"/>
  <c r="P27" i="131" s="1"/>
  <c r="O26" i="131"/>
  <c r="O27" i="131" s="1"/>
  <c r="N26" i="131"/>
  <c r="N27" i="131" s="1"/>
  <c r="M26" i="131"/>
  <c r="M27" i="131" s="1"/>
  <c r="L26" i="131"/>
  <c r="L27" i="131" s="1"/>
  <c r="K26" i="131"/>
  <c r="K27" i="131" s="1"/>
  <c r="Y19" i="131"/>
  <c r="X19" i="131"/>
  <c r="W19" i="131"/>
  <c r="V19" i="131"/>
  <c r="U19" i="131"/>
  <c r="T19" i="131"/>
  <c r="S19" i="131"/>
  <c r="R19" i="131"/>
  <c r="Q19" i="131"/>
  <c r="P19" i="131"/>
  <c r="O19" i="131"/>
  <c r="N19" i="131"/>
  <c r="M19" i="131"/>
  <c r="L19" i="131"/>
  <c r="K19" i="131"/>
  <c r="Y18" i="131"/>
  <c r="X18" i="131"/>
  <c r="W18" i="131"/>
  <c r="V18" i="131"/>
  <c r="U18" i="131"/>
  <c r="T18" i="131"/>
  <c r="S18" i="131"/>
  <c r="R18" i="131"/>
  <c r="Q18" i="131"/>
  <c r="P18" i="131"/>
  <c r="O18" i="131"/>
  <c r="N18" i="131"/>
  <c r="M18" i="131"/>
  <c r="L18" i="131"/>
  <c r="K18" i="131"/>
  <c r="Y14" i="131"/>
  <c r="Y15" i="131" s="1"/>
  <c r="X14" i="131"/>
  <c r="X15" i="131" s="1"/>
  <c r="W14" i="131"/>
  <c r="W15" i="131" s="1"/>
  <c r="V14" i="131"/>
  <c r="V15" i="131" s="1"/>
  <c r="U14" i="131"/>
  <c r="U15" i="131" s="1"/>
  <c r="T14" i="131"/>
  <c r="T15" i="131" s="1"/>
  <c r="S14" i="131"/>
  <c r="S15" i="131" s="1"/>
  <c r="R14" i="131"/>
  <c r="R15" i="131" s="1"/>
  <c r="Q14" i="131"/>
  <c r="Q15" i="131" s="1"/>
  <c r="P14" i="131"/>
  <c r="P15" i="131" s="1"/>
  <c r="O14" i="131"/>
  <c r="O15" i="131" s="1"/>
  <c r="N14" i="131"/>
  <c r="N15" i="131" s="1"/>
  <c r="M14" i="131"/>
  <c r="M15" i="131" s="1"/>
  <c r="L14" i="131"/>
  <c r="L15" i="131" s="1"/>
  <c r="K14" i="131"/>
  <c r="K15" i="131" s="1"/>
  <c r="N15" i="83"/>
  <c r="J15" i="83"/>
  <c r="I15" i="83"/>
  <c r="H15" i="83"/>
  <c r="L14" i="83"/>
  <c r="L13" i="83"/>
  <c r="L12" i="83"/>
  <c r="L11" i="83"/>
  <c r="L10" i="83"/>
  <c r="L9" i="83"/>
  <c r="L8" i="83"/>
  <c r="L7" i="83"/>
  <c r="L6" i="83"/>
  <c r="L5" i="83"/>
  <c r="L4" i="83"/>
  <c r="L3" i="83"/>
  <c r="Z12" i="129"/>
  <c r="Z13" i="129"/>
  <c r="U68" i="22"/>
  <c r="T68" i="22"/>
  <c r="S68" i="22"/>
  <c r="R68" i="22"/>
  <c r="Q68" i="22"/>
  <c r="P68" i="22"/>
  <c r="O68" i="22"/>
  <c r="N68" i="22"/>
  <c r="M68" i="22"/>
  <c r="K68" i="22"/>
  <c r="J68" i="22"/>
  <c r="I68" i="22"/>
  <c r="H68" i="22"/>
  <c r="G68" i="22"/>
  <c r="F68" i="22"/>
  <c r="E68" i="22"/>
  <c r="D68" i="22"/>
  <c r="C68" i="22"/>
  <c r="V67" i="22"/>
  <c r="L67" i="22"/>
  <c r="U66" i="22"/>
  <c r="T66" i="22"/>
  <c r="S66" i="22"/>
  <c r="R66" i="22"/>
  <c r="Q66" i="22"/>
  <c r="P66" i="22"/>
  <c r="O66" i="22"/>
  <c r="N66" i="22"/>
  <c r="M66" i="22"/>
  <c r="K66" i="22"/>
  <c r="J66" i="22"/>
  <c r="I66" i="22"/>
  <c r="H66" i="22"/>
  <c r="G66" i="22"/>
  <c r="F66" i="22"/>
  <c r="E66" i="22"/>
  <c r="D66" i="22"/>
  <c r="C66" i="22"/>
  <c r="V65" i="22"/>
  <c r="L65" i="22"/>
  <c r="U64" i="22"/>
  <c r="T64" i="22"/>
  <c r="S64" i="22"/>
  <c r="R64" i="22"/>
  <c r="Q64" i="22"/>
  <c r="P64" i="22"/>
  <c r="O64" i="22"/>
  <c r="N64" i="22"/>
  <c r="M64" i="22"/>
  <c r="K64" i="22"/>
  <c r="J64" i="22"/>
  <c r="I64" i="22"/>
  <c r="H64" i="22"/>
  <c r="G64" i="22"/>
  <c r="F64" i="22"/>
  <c r="E64" i="22"/>
  <c r="D64" i="22"/>
  <c r="C64" i="22"/>
  <c r="V63" i="22"/>
  <c r="L63" i="22"/>
  <c r="U62" i="22"/>
  <c r="T62" i="22"/>
  <c r="S62" i="22"/>
  <c r="R62" i="22"/>
  <c r="Q62" i="22"/>
  <c r="P62" i="22"/>
  <c r="O62" i="22"/>
  <c r="N62" i="22"/>
  <c r="M62" i="22"/>
  <c r="K62" i="22"/>
  <c r="J62" i="22"/>
  <c r="I62" i="22"/>
  <c r="H62" i="22"/>
  <c r="G62" i="22"/>
  <c r="F62" i="22"/>
  <c r="E62" i="22"/>
  <c r="D62" i="22"/>
  <c r="C62" i="22"/>
  <c r="V61" i="22"/>
  <c r="L61" i="22"/>
  <c r="U60" i="22"/>
  <c r="T60" i="22"/>
  <c r="S60" i="22"/>
  <c r="R60" i="22"/>
  <c r="Q60" i="22"/>
  <c r="P60" i="22"/>
  <c r="O60" i="22"/>
  <c r="N60" i="22"/>
  <c r="M60" i="22"/>
  <c r="K60" i="22"/>
  <c r="J60" i="22"/>
  <c r="I60" i="22"/>
  <c r="H60" i="22"/>
  <c r="G60" i="22"/>
  <c r="F60" i="22"/>
  <c r="E60" i="22"/>
  <c r="D60" i="22"/>
  <c r="C60" i="22"/>
  <c r="V59" i="22"/>
  <c r="L59" i="22"/>
  <c r="U58" i="22"/>
  <c r="T58" i="22"/>
  <c r="S58" i="22"/>
  <c r="R58" i="22"/>
  <c r="Q58" i="22"/>
  <c r="P58" i="22"/>
  <c r="O58" i="22"/>
  <c r="N58" i="22"/>
  <c r="M58" i="22"/>
  <c r="K58" i="22"/>
  <c r="J58" i="22"/>
  <c r="I58" i="22"/>
  <c r="H58" i="22"/>
  <c r="G58" i="22"/>
  <c r="F58" i="22"/>
  <c r="E58" i="22"/>
  <c r="D58" i="22"/>
  <c r="C58" i="22"/>
  <c r="U17" i="22"/>
  <c r="T17" i="22"/>
  <c r="S17" i="22"/>
  <c r="R17" i="22"/>
  <c r="Q17" i="22"/>
  <c r="P17" i="22"/>
  <c r="O17" i="22"/>
  <c r="N17" i="22"/>
  <c r="M17" i="22"/>
  <c r="K17" i="22"/>
  <c r="J17" i="22"/>
  <c r="I17" i="22"/>
  <c r="H17" i="22"/>
  <c r="G17" i="22"/>
  <c r="F17" i="22"/>
  <c r="E17" i="22"/>
  <c r="D17" i="22"/>
  <c r="C17" i="22"/>
  <c r="V16" i="22"/>
  <c r="L16" i="22"/>
  <c r="U15" i="22"/>
  <c r="T15" i="22"/>
  <c r="S15" i="22"/>
  <c r="R15" i="22"/>
  <c r="Q15" i="22"/>
  <c r="P15" i="22"/>
  <c r="O15" i="22"/>
  <c r="N15" i="22"/>
  <c r="M15" i="22"/>
  <c r="K15" i="22"/>
  <c r="J15" i="22"/>
  <c r="I15" i="22"/>
  <c r="H15" i="22"/>
  <c r="G15" i="22"/>
  <c r="F15" i="22"/>
  <c r="E15" i="22"/>
  <c r="D15" i="22"/>
  <c r="C15" i="22"/>
  <c r="V14" i="22"/>
  <c r="L14" i="22"/>
  <c r="U13" i="22"/>
  <c r="T13" i="22"/>
  <c r="S13" i="22"/>
  <c r="R13" i="22"/>
  <c r="Q13" i="22"/>
  <c r="P13" i="22"/>
  <c r="O13" i="22"/>
  <c r="N13" i="22"/>
  <c r="M13" i="22"/>
  <c r="K13" i="22"/>
  <c r="J13" i="22"/>
  <c r="I13" i="22"/>
  <c r="H13" i="22"/>
  <c r="G13" i="22"/>
  <c r="F13" i="22"/>
  <c r="E13" i="22"/>
  <c r="D13" i="22"/>
  <c r="C13" i="22"/>
  <c r="V12" i="22"/>
  <c r="L12" i="22"/>
  <c r="U11" i="22"/>
  <c r="T11" i="22"/>
  <c r="S11" i="22"/>
  <c r="R11" i="22"/>
  <c r="Q11" i="22"/>
  <c r="P11" i="22"/>
  <c r="O11" i="22"/>
  <c r="N11" i="22"/>
  <c r="M11" i="22"/>
  <c r="K11" i="22"/>
  <c r="J11" i="22"/>
  <c r="I11" i="22"/>
  <c r="H11" i="22"/>
  <c r="G11" i="22"/>
  <c r="F11" i="22"/>
  <c r="E11" i="22"/>
  <c r="D11" i="22"/>
  <c r="C11" i="22"/>
  <c r="V10" i="22"/>
  <c r="L10" i="22"/>
  <c r="U9" i="22"/>
  <c r="T9" i="22"/>
  <c r="S9" i="22"/>
  <c r="R9" i="22"/>
  <c r="Q9" i="22"/>
  <c r="P9" i="22"/>
  <c r="O9" i="22"/>
  <c r="N9" i="22"/>
  <c r="M9" i="22"/>
  <c r="K9" i="22"/>
  <c r="J9" i="22"/>
  <c r="I9" i="22"/>
  <c r="H9" i="22"/>
  <c r="G9" i="22"/>
  <c r="F9" i="22"/>
  <c r="E9" i="22"/>
  <c r="D9" i="22"/>
  <c r="C9" i="22"/>
  <c r="V8" i="22"/>
  <c r="L8" i="22"/>
  <c r="U7" i="22"/>
  <c r="T7" i="22"/>
  <c r="S7" i="22"/>
  <c r="R7" i="22"/>
  <c r="Q7" i="22"/>
  <c r="P7" i="22"/>
  <c r="O7" i="22"/>
  <c r="N7" i="22"/>
  <c r="M7" i="22"/>
  <c r="K7" i="22"/>
  <c r="J7" i="22"/>
  <c r="I7" i="22"/>
  <c r="H7" i="22"/>
  <c r="G7" i="22"/>
  <c r="F7" i="22"/>
  <c r="E7" i="22"/>
  <c r="D7" i="22"/>
  <c r="C7" i="22"/>
  <c r="U24" i="22"/>
  <c r="T24" i="22"/>
  <c r="S24" i="22"/>
  <c r="R24" i="22"/>
  <c r="Q24" i="22"/>
  <c r="P24" i="22"/>
  <c r="O24" i="22"/>
  <c r="N24" i="22"/>
  <c r="M24" i="22"/>
  <c r="K24" i="22"/>
  <c r="J24" i="22"/>
  <c r="I24" i="22"/>
  <c r="H24" i="22"/>
  <c r="G24" i="22"/>
  <c r="F24" i="22"/>
  <c r="E24" i="22"/>
  <c r="D24" i="22"/>
  <c r="C24" i="22"/>
  <c r="U34" i="22"/>
  <c r="T34" i="22"/>
  <c r="S34" i="22"/>
  <c r="R34" i="22"/>
  <c r="Q34" i="22"/>
  <c r="P34" i="22"/>
  <c r="O34" i="22"/>
  <c r="N34" i="22"/>
  <c r="M34" i="22"/>
  <c r="K34" i="22"/>
  <c r="J34" i="22"/>
  <c r="I34" i="22"/>
  <c r="H34" i="22"/>
  <c r="G34" i="22"/>
  <c r="F34" i="22"/>
  <c r="E34" i="22"/>
  <c r="D34" i="22"/>
  <c r="C34" i="22"/>
  <c r="V33" i="22"/>
  <c r="L33" i="22"/>
  <c r="U32" i="22"/>
  <c r="T32" i="22"/>
  <c r="S32" i="22"/>
  <c r="R32" i="22"/>
  <c r="Q32" i="22"/>
  <c r="P32" i="22"/>
  <c r="O32" i="22"/>
  <c r="N32" i="22"/>
  <c r="M32" i="22"/>
  <c r="K32" i="22"/>
  <c r="J32" i="22"/>
  <c r="I32" i="22"/>
  <c r="H32" i="22"/>
  <c r="G32" i="22"/>
  <c r="F32" i="22"/>
  <c r="E32" i="22"/>
  <c r="D32" i="22"/>
  <c r="C32" i="22"/>
  <c r="V31" i="22"/>
  <c r="L31" i="22"/>
  <c r="U30" i="22"/>
  <c r="T30" i="22"/>
  <c r="S30" i="22"/>
  <c r="R30" i="22"/>
  <c r="Q30" i="22"/>
  <c r="P30" i="22"/>
  <c r="O30" i="22"/>
  <c r="N30" i="22"/>
  <c r="M30" i="22"/>
  <c r="K30" i="22"/>
  <c r="J30" i="22"/>
  <c r="I30" i="22"/>
  <c r="H30" i="22"/>
  <c r="G30" i="22"/>
  <c r="F30" i="22"/>
  <c r="E30" i="22"/>
  <c r="D30" i="22"/>
  <c r="C30" i="22"/>
  <c r="V29" i="22"/>
  <c r="L29" i="22"/>
  <c r="U28" i="22"/>
  <c r="T28" i="22"/>
  <c r="S28" i="22"/>
  <c r="R28" i="22"/>
  <c r="Q28" i="22"/>
  <c r="P28" i="22"/>
  <c r="O28" i="22"/>
  <c r="N28" i="22"/>
  <c r="M28" i="22"/>
  <c r="K28" i="22"/>
  <c r="J28" i="22"/>
  <c r="I28" i="22"/>
  <c r="H28" i="22"/>
  <c r="G28" i="22"/>
  <c r="F28" i="22"/>
  <c r="E28" i="22"/>
  <c r="D28" i="22"/>
  <c r="C28" i="22"/>
  <c r="V27" i="22"/>
  <c r="L27" i="22"/>
  <c r="U26" i="22"/>
  <c r="T26" i="22"/>
  <c r="S26" i="22"/>
  <c r="R26" i="22"/>
  <c r="Q26" i="22"/>
  <c r="P26" i="22"/>
  <c r="O26" i="22"/>
  <c r="N26" i="22"/>
  <c r="M26" i="22"/>
  <c r="K26" i="22"/>
  <c r="J26" i="22"/>
  <c r="I26" i="22"/>
  <c r="H26" i="22"/>
  <c r="G26" i="22"/>
  <c r="F26" i="22"/>
  <c r="E26" i="22"/>
  <c r="D26" i="22"/>
  <c r="C26" i="22"/>
  <c r="U51" i="22"/>
  <c r="T51" i="22"/>
  <c r="S51" i="22"/>
  <c r="R51" i="22"/>
  <c r="Q51" i="22"/>
  <c r="P51" i="22"/>
  <c r="O51" i="22"/>
  <c r="N51" i="22"/>
  <c r="M51" i="22"/>
  <c r="K51" i="22"/>
  <c r="J51" i="22"/>
  <c r="I51" i="22"/>
  <c r="H51" i="22"/>
  <c r="G51" i="22"/>
  <c r="F51" i="22"/>
  <c r="E51" i="22"/>
  <c r="D51" i="22"/>
  <c r="C51" i="22"/>
  <c r="U49" i="22"/>
  <c r="T49" i="22"/>
  <c r="S49" i="22"/>
  <c r="R49" i="22"/>
  <c r="Q49" i="22"/>
  <c r="P49" i="22"/>
  <c r="O49" i="22"/>
  <c r="N49" i="22"/>
  <c r="M49" i="22"/>
  <c r="K49" i="22"/>
  <c r="J49" i="22"/>
  <c r="I49" i="22"/>
  <c r="H49" i="22"/>
  <c r="G49" i="22"/>
  <c r="F49" i="22"/>
  <c r="E49" i="22"/>
  <c r="D49" i="22"/>
  <c r="C49" i="22"/>
  <c r="U47" i="22"/>
  <c r="T47" i="22"/>
  <c r="S47" i="22"/>
  <c r="R47" i="22"/>
  <c r="Q47" i="22"/>
  <c r="P47" i="22"/>
  <c r="O47" i="22"/>
  <c r="N47" i="22"/>
  <c r="M47" i="22"/>
  <c r="K47" i="22"/>
  <c r="J47" i="22"/>
  <c r="I47" i="22"/>
  <c r="H47" i="22"/>
  <c r="G47" i="22"/>
  <c r="F47" i="22"/>
  <c r="E47" i="22"/>
  <c r="D47" i="22"/>
  <c r="C47" i="22"/>
  <c r="U45" i="22"/>
  <c r="T45" i="22"/>
  <c r="S45" i="22"/>
  <c r="R45" i="22"/>
  <c r="Q45" i="22"/>
  <c r="P45" i="22"/>
  <c r="O45" i="22"/>
  <c r="N45" i="22"/>
  <c r="M45" i="22"/>
  <c r="K45" i="22"/>
  <c r="J45" i="22"/>
  <c r="I45" i="22"/>
  <c r="H45" i="22"/>
  <c r="G45" i="22"/>
  <c r="F45" i="22"/>
  <c r="E45" i="22"/>
  <c r="D45" i="22"/>
  <c r="C45" i="22"/>
  <c r="U43" i="22"/>
  <c r="T43" i="22"/>
  <c r="S43" i="22"/>
  <c r="R43" i="22"/>
  <c r="Q43" i="22"/>
  <c r="P43" i="22"/>
  <c r="O43" i="22"/>
  <c r="N43" i="22"/>
  <c r="M43" i="22"/>
  <c r="K43" i="22"/>
  <c r="J43" i="22"/>
  <c r="I43" i="22"/>
  <c r="H43" i="22"/>
  <c r="G43" i="22"/>
  <c r="F43" i="22"/>
  <c r="E43" i="22"/>
  <c r="D43" i="22"/>
  <c r="C43" i="22"/>
  <c r="U41" i="22"/>
  <c r="T41" i="22"/>
  <c r="S41" i="22"/>
  <c r="R41" i="22"/>
  <c r="Q41" i="22"/>
  <c r="P41" i="22"/>
  <c r="O41" i="22"/>
  <c r="N41" i="22"/>
  <c r="M41" i="22"/>
  <c r="K41" i="22"/>
  <c r="J41" i="22"/>
  <c r="I41" i="22"/>
  <c r="H41" i="22"/>
  <c r="G41" i="22"/>
  <c r="F41" i="22"/>
  <c r="E41" i="22"/>
  <c r="D41" i="22"/>
  <c r="C41" i="22"/>
  <c r="AE36" i="132" l="1"/>
  <c r="AE29" i="132"/>
  <c r="AE22" i="132"/>
  <c r="AE15" i="132"/>
  <c r="AA35" i="131"/>
  <c r="AA46" i="131"/>
  <c r="AA30" i="131"/>
  <c r="AA19" i="131"/>
  <c r="AA33" i="131"/>
  <c r="AA18" i="131"/>
  <c r="AA27" i="131"/>
  <c r="AA15" i="131"/>
  <c r="AA39" i="131"/>
  <c r="AA42" i="131"/>
  <c r="AA43" i="131"/>
  <c r="AA26" i="131"/>
  <c r="AA14" i="131"/>
  <c r="J20" i="131"/>
  <c r="R20" i="131"/>
  <c r="P20" i="131"/>
  <c r="U20" i="131"/>
  <c r="L20" i="131"/>
  <c r="X20" i="131"/>
  <c r="M20" i="131"/>
  <c r="Y20" i="131"/>
  <c r="N20" i="131"/>
  <c r="O20" i="131"/>
  <c r="S20" i="131"/>
  <c r="T20" i="131"/>
  <c r="Q20" i="131"/>
  <c r="V20" i="131"/>
  <c r="K20" i="131"/>
  <c r="W20" i="131"/>
  <c r="L15" i="83"/>
  <c r="L11" i="22"/>
  <c r="L9" i="22"/>
  <c r="V7" i="22"/>
  <c r="V9" i="22"/>
  <c r="V11" i="22"/>
  <c r="V17" i="22"/>
  <c r="V15" i="22"/>
  <c r="V13" i="22"/>
  <c r="L15" i="22"/>
  <c r="L13" i="22"/>
  <c r="L7" i="22"/>
  <c r="L17" i="22"/>
  <c r="V30" i="22"/>
  <c r="V24" i="22"/>
  <c r="V28" i="22"/>
  <c r="V26" i="22"/>
  <c r="V34" i="22"/>
  <c r="V32" i="22"/>
  <c r="L28" i="22"/>
  <c r="L32" i="22"/>
  <c r="L30" i="22"/>
  <c r="L26" i="22"/>
  <c r="L34" i="22"/>
  <c r="L24" i="22"/>
  <c r="V68" i="22"/>
  <c r="V66" i="22"/>
  <c r="V64" i="22"/>
  <c r="V62" i="22"/>
  <c r="V60" i="22"/>
  <c r="V58" i="22"/>
  <c r="L64" i="22"/>
  <c r="L60" i="22"/>
  <c r="L62" i="22"/>
  <c r="L68" i="22"/>
  <c r="L66" i="22"/>
  <c r="L58" i="22"/>
  <c r="V51" i="22"/>
  <c r="L51" i="22"/>
  <c r="V49" i="22"/>
  <c r="L49" i="22"/>
  <c r="L47" i="22"/>
  <c r="L45" i="22"/>
  <c r="L43" i="22"/>
  <c r="AA20" i="131" l="1"/>
  <c r="S25" i="28"/>
  <c r="AM18" i="28"/>
  <c r="AN17" i="28"/>
  <c r="AN16" i="28"/>
  <c r="AN15" i="28"/>
  <c r="AN14" i="28"/>
  <c r="AN13" i="28"/>
  <c r="AN12" i="28"/>
  <c r="AN11" i="28"/>
  <c r="AN10" i="28"/>
  <c r="AN9" i="28"/>
  <c r="AN8" i="28"/>
  <c r="AN7" i="28"/>
  <c r="AN6" i="28"/>
  <c r="AN5" i="28"/>
  <c r="T24" i="28"/>
  <c r="T23" i="28"/>
  <c r="T22" i="28"/>
  <c r="T21" i="28"/>
  <c r="T20" i="28"/>
  <c r="T19" i="28"/>
  <c r="T16" i="28"/>
  <c r="T18" i="28"/>
  <c r="T17" i="28"/>
  <c r="T15" i="28"/>
  <c r="T14" i="28"/>
  <c r="T13" i="28"/>
  <c r="T12" i="28"/>
  <c r="T11" i="28"/>
  <c r="T10" i="28"/>
  <c r="T8" i="28"/>
  <c r="T9" i="28"/>
  <c r="T7" i="28"/>
  <c r="T6" i="28"/>
  <c r="T4" i="28"/>
  <c r="T5" i="28"/>
  <c r="AN4" i="28"/>
  <c r="Z17" i="113"/>
  <c r="Z15" i="113"/>
  <c r="Z16" i="113"/>
  <c r="Z14" i="113"/>
  <c r="Z13" i="113"/>
  <c r="Z9" i="113"/>
  <c r="Z12" i="113"/>
  <c r="Z10" i="113"/>
  <c r="Z7" i="113"/>
  <c r="Z6" i="113"/>
  <c r="Z8" i="113"/>
  <c r="Z5" i="113"/>
  <c r="Z4" i="113"/>
  <c r="Z3" i="113"/>
  <c r="L22" i="19"/>
  <c r="G22" i="19"/>
  <c r="N30" i="83"/>
  <c r="AA5" i="130"/>
  <c r="AC14" i="130"/>
  <c r="AD14" i="130" s="1"/>
  <c r="AC11" i="130"/>
  <c r="AC16" i="130"/>
  <c r="AC13" i="130"/>
  <c r="AC7" i="130"/>
  <c r="AC6" i="130"/>
  <c r="AC9" i="130"/>
  <c r="AC15" i="130"/>
  <c r="AC8" i="130"/>
  <c r="AC12" i="130"/>
  <c r="AC10" i="130"/>
  <c r="AC5" i="130"/>
  <c r="K30" i="83"/>
  <c r="J30" i="83"/>
  <c r="I30" i="83"/>
  <c r="H30" i="83"/>
  <c r="AA14" i="130"/>
  <c r="AA11" i="130"/>
  <c r="AD11" i="130" s="1"/>
  <c r="AA16" i="130"/>
  <c r="AD16" i="130" s="1"/>
  <c r="AA13" i="130"/>
  <c r="AD13" i="130" s="1"/>
  <c r="AA7" i="130"/>
  <c r="AD7" i="130" s="1"/>
  <c r="AA6" i="130"/>
  <c r="AD6" i="130" s="1"/>
  <c r="AA9" i="130"/>
  <c r="AA15" i="130"/>
  <c r="AA8" i="130"/>
  <c r="AA12" i="130"/>
  <c r="AA10" i="130"/>
  <c r="AD10" i="130" s="1"/>
  <c r="Y18" i="111"/>
  <c r="X18" i="111"/>
  <c r="W18" i="111"/>
  <c r="V18" i="111"/>
  <c r="I15" i="111"/>
  <c r="I14" i="111"/>
  <c r="I13" i="111"/>
  <c r="I12" i="111"/>
  <c r="I11" i="111"/>
  <c r="I10" i="111"/>
  <c r="I9" i="111"/>
  <c r="I8" i="111"/>
  <c r="I7" i="111"/>
  <c r="I6" i="111"/>
  <c r="I5" i="111"/>
  <c r="I4" i="111"/>
  <c r="AD15" i="130" l="1"/>
  <c r="AD9" i="130"/>
  <c r="AD5" i="130"/>
  <c r="AD8" i="130"/>
  <c r="AD12" i="130"/>
  <c r="AC63" i="35"/>
  <c r="AC62" i="35"/>
  <c r="AC61" i="35"/>
  <c r="AC60" i="35"/>
  <c r="AC58" i="35"/>
  <c r="AC59" i="35"/>
  <c r="AC57" i="35"/>
  <c r="AC56" i="35"/>
  <c r="AC55" i="35"/>
  <c r="AC54" i="35"/>
  <c r="AC53" i="35"/>
  <c r="AC49" i="35"/>
  <c r="AC48" i="35"/>
  <c r="AC47" i="35"/>
  <c r="AC46" i="35"/>
  <c r="AC45" i="35"/>
  <c r="AC44" i="35"/>
  <c r="AC43" i="35"/>
  <c r="AC42" i="35"/>
  <c r="AC37" i="35"/>
  <c r="AC41" i="35"/>
  <c r="AC40" i="35"/>
  <c r="AC39" i="35"/>
  <c r="AC36" i="35"/>
  <c r="AC35" i="35"/>
  <c r="AC38" i="35"/>
  <c r="AC29" i="35"/>
  <c r="AC26" i="35"/>
  <c r="AG18" i="51"/>
  <c r="AG17" i="51"/>
  <c r="W9" i="52" l="1"/>
  <c r="Z14" i="129"/>
  <c r="Z11" i="129"/>
  <c r="Z8" i="129"/>
  <c r="Z9" i="129"/>
  <c r="Z10" i="129"/>
  <c r="Z7" i="129"/>
  <c r="Z6" i="129"/>
  <c r="Z5" i="129"/>
  <c r="Z4" i="129"/>
  <c r="AO25" i="114"/>
  <c r="AO24" i="114"/>
  <c r="AO23" i="114"/>
  <c r="AO22" i="114"/>
  <c r="AO21" i="114"/>
  <c r="AO20" i="114"/>
  <c r="AO19" i="114"/>
  <c r="AO18" i="114"/>
  <c r="AO17" i="114"/>
  <c r="AO16" i="114"/>
  <c r="AO15" i="114"/>
  <c r="AO14" i="114"/>
  <c r="AO13" i="114"/>
  <c r="AO12" i="114"/>
  <c r="AO11" i="114"/>
  <c r="AO10" i="114"/>
  <c r="AO9" i="114"/>
  <c r="AO8" i="114"/>
  <c r="AO7" i="114"/>
  <c r="AO6" i="114"/>
  <c r="AO5" i="114"/>
  <c r="AO4" i="114"/>
  <c r="AN2" i="114"/>
  <c r="AM2" i="114"/>
  <c r="AL2" i="114"/>
  <c r="AK2" i="114"/>
  <c r="AJ2" i="114"/>
  <c r="AI2" i="114"/>
  <c r="AH2" i="114"/>
  <c r="AG2" i="114"/>
  <c r="AF2" i="114"/>
  <c r="AE2" i="114"/>
  <c r="AD2" i="114"/>
  <c r="AC2" i="114"/>
  <c r="AB2" i="114"/>
  <c r="AA2" i="114"/>
  <c r="Z2" i="114"/>
  <c r="Y2" i="114"/>
  <c r="X2" i="114"/>
  <c r="W2" i="114"/>
  <c r="V2" i="114"/>
  <c r="U2" i="114"/>
  <c r="T2" i="114"/>
  <c r="S2" i="114"/>
  <c r="R2" i="114"/>
  <c r="P2" i="114"/>
  <c r="O2" i="114"/>
  <c r="Q2" i="114"/>
  <c r="W17" i="22"/>
  <c r="W16" i="22"/>
  <c r="W15" i="22"/>
  <c r="W14" i="22"/>
  <c r="W13" i="22"/>
  <c r="W12" i="22"/>
  <c r="W11" i="22"/>
  <c r="W10" i="22"/>
  <c r="W9" i="22"/>
  <c r="W8" i="22"/>
  <c r="W7" i="22"/>
  <c r="V6" i="22"/>
  <c r="L6" i="22"/>
  <c r="W34" i="22"/>
  <c r="W33" i="22"/>
  <c r="W32" i="22"/>
  <c r="W31" i="22"/>
  <c r="W30" i="22"/>
  <c r="W29" i="22"/>
  <c r="W28" i="22"/>
  <c r="W27" i="22"/>
  <c r="W26" i="22"/>
  <c r="V25" i="22"/>
  <c r="L25" i="22"/>
  <c r="W24" i="22"/>
  <c r="V23" i="22"/>
  <c r="L23" i="22"/>
  <c r="W51" i="22"/>
  <c r="V50" i="22"/>
  <c r="L50" i="22"/>
  <c r="W49" i="22"/>
  <c r="V48" i="22"/>
  <c r="L48" i="22"/>
  <c r="V47" i="22"/>
  <c r="W47" i="22" s="1"/>
  <c r="V46" i="22"/>
  <c r="L46" i="22"/>
  <c r="V45" i="22"/>
  <c r="W45" i="22" s="1"/>
  <c r="V44" i="22"/>
  <c r="L44" i="22"/>
  <c r="V43" i="22"/>
  <c r="W43" i="22" s="1"/>
  <c r="V42" i="22"/>
  <c r="L42" i="22"/>
  <c r="V41" i="22"/>
  <c r="L41" i="22"/>
  <c r="V40" i="22"/>
  <c r="L40" i="22"/>
  <c r="AL18" i="28"/>
  <c r="Q25" i="28"/>
  <c r="P25" i="28"/>
  <c r="O25" i="28"/>
  <c r="N25" i="28"/>
  <c r="M25" i="28"/>
  <c r="L25" i="28"/>
  <c r="K25" i="28"/>
  <c r="J25" i="28"/>
  <c r="I25" i="28"/>
  <c r="H25" i="28"/>
  <c r="G25" i="28"/>
  <c r="F25" i="28"/>
  <c r="E25" i="28"/>
  <c r="D25" i="28"/>
  <c r="C25" i="28"/>
  <c r="R25" i="28"/>
  <c r="Y10" i="111"/>
  <c r="X10" i="111"/>
  <c r="W10" i="111"/>
  <c r="V10" i="111"/>
  <c r="P17" i="53"/>
  <c r="M29" i="53"/>
  <c r="W14" i="52"/>
  <c r="Q32" i="52"/>
  <c r="AE29" i="52"/>
  <c r="AH29" i="52" s="1"/>
  <c r="Y26" i="27"/>
  <c r="Z71" i="27"/>
  <c r="W71" i="27"/>
  <c r="Z70" i="27"/>
  <c r="W70" i="27"/>
  <c r="Z69" i="27"/>
  <c r="W69" i="27"/>
  <c r="Z68" i="27"/>
  <c r="W68" i="27"/>
  <c r="Z67" i="27"/>
  <c r="W67" i="27"/>
  <c r="Z66" i="27"/>
  <c r="W66" i="27"/>
  <c r="Z65" i="27"/>
  <c r="W65" i="27"/>
  <c r="Z64" i="27"/>
  <c r="W64" i="27"/>
  <c r="Z63" i="27"/>
  <c r="W63" i="27"/>
  <c r="Z62" i="27"/>
  <c r="W62" i="27"/>
  <c r="Z61" i="27"/>
  <c r="W61" i="27"/>
  <c r="Z60" i="27"/>
  <c r="W60" i="27"/>
  <c r="AE51" i="27"/>
  <c r="AE50" i="27"/>
  <c r="AE49" i="27"/>
  <c r="AE48" i="27"/>
  <c r="AE47" i="27"/>
  <c r="AE46" i="27"/>
  <c r="AE45" i="27"/>
  <c r="AE44" i="27"/>
  <c r="AE43" i="27"/>
  <c r="AE42" i="27"/>
  <c r="AE41" i="27"/>
  <c r="AE40" i="27"/>
  <c r="AE39" i="27"/>
  <c r="AE38" i="27"/>
  <c r="AE37" i="27"/>
  <c r="AE36" i="27"/>
  <c r="Y25" i="27"/>
  <c r="Y24" i="27"/>
  <c r="Y23" i="27"/>
  <c r="Y22" i="27"/>
  <c r="Y21" i="27"/>
  <c r="W6" i="22" l="1"/>
  <c r="W25" i="22"/>
  <c r="W23" i="22"/>
  <c r="W50" i="22"/>
  <c r="W48" i="22"/>
  <c r="W46" i="22"/>
  <c r="W44" i="22"/>
  <c r="W42" i="22"/>
  <c r="W41" i="22"/>
  <c r="W40" i="22"/>
  <c r="U14" i="52"/>
  <c r="U9" i="52"/>
  <c r="H25" i="114" l="1"/>
  <c r="G25" i="114"/>
  <c r="F8" i="128"/>
  <c r="G8" i="128" s="1"/>
  <c r="F5" i="128"/>
  <c r="G5" i="128" s="1"/>
  <c r="F18" i="128"/>
  <c r="G18" i="128" s="1"/>
  <c r="F15" i="128"/>
  <c r="G15" i="128" s="1"/>
  <c r="F16" i="128"/>
  <c r="G16" i="128" s="1"/>
  <c r="F11" i="128"/>
  <c r="G11" i="128" s="1"/>
  <c r="F17" i="128"/>
  <c r="G17" i="128" s="1"/>
  <c r="F9" i="128"/>
  <c r="G9" i="128" s="1"/>
  <c r="F12" i="128"/>
  <c r="G12" i="128" s="1"/>
  <c r="F13" i="128"/>
  <c r="G13" i="128" s="1"/>
  <c r="F14" i="128"/>
  <c r="G14" i="128" s="1"/>
  <c r="F7" i="128"/>
  <c r="G7" i="128" s="1"/>
  <c r="F10" i="128"/>
  <c r="G10" i="128" s="1"/>
  <c r="F6" i="128"/>
  <c r="G6" i="128" s="1"/>
  <c r="Z163" i="51"/>
  <c r="Y4" i="22" l="1"/>
  <c r="X4" i="22"/>
  <c r="Y21" i="22"/>
  <c r="X21" i="22"/>
  <c r="Y55" i="22"/>
  <c r="X55" i="22"/>
  <c r="P10" i="53" l="1"/>
  <c r="P7" i="53"/>
  <c r="P15" i="53"/>
  <c r="P14" i="53"/>
  <c r="P29" i="53"/>
  <c r="P16" i="53"/>
  <c r="P12" i="53"/>
  <c r="P6" i="53"/>
  <c r="P5" i="53"/>
  <c r="P8" i="53"/>
  <c r="P9" i="53"/>
  <c r="P13" i="53"/>
  <c r="W5" i="52"/>
  <c r="W12" i="52"/>
  <c r="W17" i="52"/>
  <c r="V32" i="52"/>
  <c r="U10" i="52"/>
  <c r="U8" i="52"/>
  <c r="W7" i="52"/>
  <c r="W16" i="52"/>
  <c r="U15" i="52"/>
  <c r="W6" i="52"/>
  <c r="W13" i="52"/>
  <c r="Q28" i="52"/>
  <c r="T28" i="52" s="1"/>
  <c r="C28" i="52"/>
  <c r="U16" i="52" l="1"/>
  <c r="U12" i="52"/>
  <c r="U6" i="52"/>
  <c r="W10" i="52"/>
  <c r="T32" i="52"/>
  <c r="V28" i="52"/>
  <c r="U17" i="52"/>
  <c r="U13" i="52"/>
  <c r="W15" i="52"/>
  <c r="W8" i="52"/>
  <c r="U7" i="52"/>
  <c r="U5" i="52"/>
  <c r="J15" i="111" l="1"/>
  <c r="J12" i="111"/>
  <c r="J13" i="111"/>
  <c r="J10" i="111"/>
  <c r="J14" i="111"/>
  <c r="J11" i="111"/>
  <c r="J8" i="111"/>
  <c r="J9" i="111"/>
  <c r="J7" i="111"/>
  <c r="J5" i="111"/>
  <c r="J4" i="111"/>
  <c r="J6" i="111"/>
  <c r="AS24" i="28" l="1"/>
  <c r="AK18" i="28"/>
  <c r="AJ18" i="28"/>
  <c r="AI18" i="28"/>
  <c r="AH18" i="28"/>
  <c r="AG18" i="28"/>
  <c r="AF18" i="28"/>
  <c r="AE18" i="28"/>
  <c r="AD18" i="28"/>
  <c r="AC18" i="28"/>
  <c r="AB18" i="28"/>
  <c r="AA18" i="28"/>
  <c r="Z18" i="28"/>
  <c r="Y18" i="28"/>
  <c r="W18" i="28"/>
  <c r="AN18" i="28" l="1"/>
  <c r="A5" i="114"/>
  <c r="A6" i="114" s="1"/>
  <c r="A7" i="114" s="1"/>
  <c r="A8" i="114" s="1"/>
  <c r="A9" i="114" s="1"/>
  <c r="A10" i="114" s="1"/>
  <c r="A11" i="114" s="1"/>
  <c r="A12" i="114" s="1"/>
  <c r="A13" i="114" s="1"/>
  <c r="A14" i="114" s="1"/>
  <c r="A15" i="114" s="1"/>
  <c r="A16" i="114" s="1"/>
  <c r="A17" i="114" s="1"/>
  <c r="A18" i="114" s="1"/>
  <c r="A19" i="114" s="1"/>
  <c r="A20" i="114" s="1"/>
  <c r="A21" i="114" s="1"/>
  <c r="A22" i="114" s="1"/>
  <c r="A23" i="114" s="1"/>
  <c r="A24" i="114" s="1"/>
  <c r="A25" i="114" s="1"/>
  <c r="V22" i="22"/>
  <c r="L22" i="22"/>
  <c r="V5" i="22"/>
  <c r="L5" i="22"/>
  <c r="W22" i="22" l="1"/>
  <c r="W5" i="22"/>
  <c r="L26" i="83" l="1"/>
  <c r="L18" i="83"/>
  <c r="L21" i="83"/>
  <c r="L22" i="83"/>
  <c r="L23" i="83"/>
  <c r="L24" i="83"/>
  <c r="L27" i="83"/>
  <c r="L29" i="83"/>
  <c r="L25" i="83"/>
  <c r="L19" i="83"/>
  <c r="L20" i="83"/>
  <c r="L28" i="83"/>
  <c r="Q22" i="19"/>
  <c r="P22" i="19"/>
  <c r="O22" i="19"/>
  <c r="V57" i="22"/>
  <c r="L57" i="22"/>
  <c r="V56" i="22"/>
  <c r="L56" i="22"/>
  <c r="W56" i="22" s="1"/>
  <c r="H24" i="114"/>
  <c r="G24" i="114"/>
  <c r="G23" i="114"/>
  <c r="G22" i="114"/>
  <c r="H23" i="114"/>
  <c r="Z85" i="51"/>
  <c r="Z96" i="51"/>
  <c r="Z73" i="51"/>
  <c r="Z160" i="51"/>
  <c r="L30" i="83" l="1"/>
  <c r="W67" i="22"/>
  <c r="W65" i="22"/>
  <c r="W63" i="22"/>
  <c r="W61" i="22"/>
  <c r="W59" i="22"/>
  <c r="W57" i="22"/>
  <c r="W68" i="22" l="1"/>
  <c r="W66" i="22"/>
  <c r="W62" i="22"/>
  <c r="W60" i="22"/>
  <c r="W58" i="22"/>
  <c r="W64" i="22"/>
  <c r="Z28" i="113" l="1"/>
  <c r="Z24" i="113"/>
  <c r="AH24" i="113" s="1"/>
  <c r="Z27" i="113"/>
  <c r="Z26" i="113"/>
  <c r="Z25" i="113"/>
  <c r="Z23" i="113"/>
  <c r="AH23" i="113" s="1"/>
  <c r="Z22" i="113"/>
  <c r="Z21" i="113"/>
  <c r="AH21" i="113" s="1"/>
  <c r="Z20" i="113"/>
  <c r="AH20" i="113" s="1"/>
  <c r="AH16" i="113"/>
  <c r="Z19" i="113"/>
  <c r="Z18" i="113"/>
  <c r="AH17" i="113" s="1"/>
  <c r="AH13" i="113"/>
  <c r="Z11" i="113"/>
  <c r="AH10" i="113" s="1"/>
  <c r="AH12" i="113"/>
  <c r="AH6" i="113"/>
  <c r="AH7" i="113"/>
  <c r="AH8" i="113"/>
  <c r="AH5" i="113"/>
  <c r="AH4" i="113"/>
  <c r="AH28" i="113" l="1"/>
  <c r="AH27" i="113"/>
  <c r="AH18" i="113"/>
  <c r="AH26" i="113"/>
  <c r="AH9" i="113"/>
  <c r="AH22" i="113"/>
  <c r="AH14" i="113"/>
  <c r="AH19" i="113"/>
  <c r="AH15" i="113"/>
  <c r="AH11" i="113"/>
  <c r="AH25" i="113"/>
  <c r="Z130" i="51"/>
  <c r="Z162" i="51"/>
  <c r="Z123" i="51"/>
  <c r="Z161" i="51"/>
  <c r="Z122" i="51"/>
  <c r="H22" i="114" l="1"/>
  <c r="Y38" i="22"/>
  <c r="X38" i="22"/>
  <c r="AH3" i="113" l="1"/>
  <c r="V39" i="22"/>
  <c r="L39" i="22"/>
  <c r="M21" i="19"/>
  <c r="L21" i="19"/>
  <c r="K21" i="19"/>
  <c r="H21" i="19"/>
  <c r="G21" i="19"/>
  <c r="F21" i="19"/>
  <c r="N18" i="19"/>
  <c r="M17" i="19"/>
  <c r="L17" i="19"/>
  <c r="K17" i="19"/>
  <c r="H17" i="19"/>
  <c r="G17" i="19"/>
  <c r="F17" i="19"/>
  <c r="N14" i="19"/>
  <c r="M13" i="19"/>
  <c r="L13" i="19"/>
  <c r="K13" i="19"/>
  <c r="H13" i="19"/>
  <c r="G13" i="19"/>
  <c r="F13" i="19"/>
  <c r="N10" i="19"/>
  <c r="M9" i="19"/>
  <c r="L9" i="19"/>
  <c r="K9" i="19"/>
  <c r="H9" i="19"/>
  <c r="G9" i="19"/>
  <c r="F9" i="19"/>
  <c r="N6" i="19"/>
  <c r="N22" i="19" l="1"/>
  <c r="F22" i="19"/>
  <c r="K22" i="19"/>
  <c r="W39" i="22"/>
  <c r="M22" i="19"/>
  <c r="H22" i="19"/>
  <c r="H20" i="114" l="1"/>
  <c r="G20" i="114"/>
  <c r="AS19" i="28" l="1"/>
  <c r="AF25" i="51" l="1"/>
  <c r="AG16" i="51"/>
  <c r="AG15" i="51"/>
  <c r="AG14" i="51"/>
  <c r="AG13" i="51"/>
  <c r="AG12" i="51"/>
  <c r="AG11" i="51"/>
  <c r="AG10" i="51"/>
  <c r="AG9" i="51"/>
  <c r="AG8" i="51"/>
  <c r="AG7" i="51"/>
  <c r="AG6" i="51"/>
  <c r="AG5" i="51"/>
  <c r="AG4" i="51"/>
  <c r="AG3" i="51"/>
  <c r="AG25" i="51" l="1"/>
  <c r="Z121" i="51" l="1"/>
  <c r="Z164" i="51" l="1"/>
  <c r="Z159" i="51"/>
  <c r="Z129" i="51"/>
  <c r="Z156" i="51"/>
  <c r="Z155" i="51"/>
  <c r="Z120" i="51"/>
  <c r="Z68" i="51" l="1"/>
  <c r="Z83" i="51"/>
  <c r="Z153" i="51"/>
  <c r="Z86" i="51"/>
  <c r="Z119" i="51"/>
  <c r="Z128" i="51"/>
  <c r="Z118" i="51"/>
  <c r="Z152" i="51"/>
  <c r="A4" i="51" l="1"/>
  <c r="A5" i="51" s="1"/>
  <c r="Z24" i="51"/>
  <c r="Z117" i="51"/>
  <c r="Z38" i="51"/>
  <c r="Z158" i="51"/>
  <c r="Z157" i="51"/>
  <c r="Z95" i="51"/>
  <c r="Z154" i="51"/>
  <c r="Z151" i="51"/>
  <c r="Z150" i="51"/>
  <c r="Z33" i="51"/>
  <c r="Z31" i="51"/>
  <c r="Z149" i="51"/>
  <c r="Z148" i="51"/>
  <c r="Z42" i="51"/>
  <c r="Z147" i="51"/>
  <c r="Z146" i="51"/>
  <c r="Z82" i="51"/>
  <c r="Z94" i="51"/>
  <c r="Z64" i="51"/>
  <c r="Z145" i="51"/>
  <c r="Z144" i="51"/>
  <c r="Z60" i="51"/>
  <c r="Z143" i="51"/>
  <c r="Z142" i="51"/>
  <c r="Z141" i="51"/>
  <c r="Z140" i="51"/>
  <c r="Z139" i="51"/>
  <c r="Z138" i="51"/>
  <c r="Z137" i="51"/>
  <c r="Z136" i="51"/>
  <c r="Z135" i="51"/>
  <c r="Z134" i="51"/>
  <c r="Z133" i="51"/>
  <c r="Z132" i="51"/>
  <c r="Z131" i="51"/>
  <c r="Z23" i="51"/>
  <c r="Z47" i="51"/>
  <c r="Z127" i="51"/>
  <c r="Z126" i="51"/>
  <c r="Z125" i="51"/>
  <c r="Z124" i="51"/>
  <c r="Z65" i="51"/>
  <c r="Z116" i="51"/>
  <c r="Z115" i="51"/>
  <c r="Z114" i="51"/>
  <c r="Z80" i="51"/>
  <c r="Z113" i="51"/>
  <c r="Z112" i="51"/>
  <c r="Z81" i="51"/>
  <c r="Z111" i="51"/>
  <c r="Z32" i="51"/>
  <c r="Z40" i="51"/>
  <c r="Z45" i="51"/>
  <c r="Z110" i="51"/>
  <c r="Z63" i="51"/>
  <c r="Z109" i="51"/>
  <c r="Z108" i="51"/>
  <c r="Z107" i="51"/>
  <c r="Z72" i="51"/>
  <c r="Z106" i="51"/>
  <c r="Z105" i="51"/>
  <c r="Z104" i="51"/>
  <c r="Z84" i="51"/>
  <c r="Z103" i="51"/>
  <c r="Z102" i="51"/>
  <c r="Z101" i="51"/>
  <c r="Z71" i="51"/>
  <c r="Z100" i="51"/>
  <c r="Z99" i="51"/>
  <c r="Z98" i="51"/>
  <c r="Z51" i="51"/>
  <c r="Z97" i="51"/>
  <c r="Z39" i="51"/>
  <c r="Z17" i="51"/>
  <c r="Z67" i="51"/>
  <c r="Z93" i="51"/>
  <c r="Z43" i="51"/>
  <c r="Z91" i="51"/>
  <c r="Z66" i="51"/>
  <c r="Z90" i="51"/>
  <c r="Z56" i="51"/>
  <c r="Z89" i="51"/>
  <c r="Z88" i="51"/>
  <c r="Z87" i="51"/>
  <c r="Z19" i="51"/>
  <c r="Z25" i="51"/>
  <c r="Z20" i="51"/>
  <c r="Z79" i="51"/>
  <c r="Z30" i="51"/>
  <c r="Z15" i="51"/>
  <c r="Z61" i="51"/>
  <c r="Z52" i="51"/>
  <c r="Z78" i="51"/>
  <c r="Z50" i="51"/>
  <c r="Z77" i="51"/>
  <c r="Z76" i="51"/>
  <c r="Z75" i="51"/>
  <c r="Z26" i="51"/>
  <c r="Z62" i="51"/>
  <c r="Z74" i="51"/>
  <c r="Z36" i="51"/>
  <c r="Z53" i="51"/>
  <c r="Z48" i="51"/>
  <c r="Z70" i="51"/>
  <c r="Z69" i="51"/>
  <c r="Z28" i="51"/>
  <c r="Z12" i="51"/>
  <c r="Z59" i="51"/>
  <c r="Z58" i="51"/>
  <c r="Z57" i="51"/>
  <c r="Z16" i="51"/>
  <c r="Z35" i="51"/>
  <c r="Z55" i="51"/>
  <c r="Z54" i="51"/>
  <c r="Z18" i="51"/>
  <c r="Z49" i="51"/>
  <c r="Z14" i="51"/>
  <c r="Z46" i="51"/>
  <c r="Z44" i="51"/>
  <c r="Z7" i="51"/>
  <c r="Z41" i="51"/>
  <c r="Z10" i="51"/>
  <c r="Z37" i="51"/>
  <c r="Z34" i="51"/>
  <c r="Z29" i="51"/>
  <c r="Z11" i="51"/>
  <c r="Z22" i="51"/>
  <c r="Z27" i="51"/>
  <c r="Z13" i="51"/>
  <c r="Z8" i="51"/>
  <c r="Z21" i="51"/>
  <c r="Z6" i="51"/>
  <c r="Z5" i="51"/>
  <c r="Z4" i="51"/>
  <c r="Z3" i="51"/>
  <c r="AS22" i="28" l="1"/>
  <c r="AS17" i="28"/>
  <c r="AS23" i="28"/>
  <c r="AS25" i="28"/>
  <c r="AS21" i="28"/>
  <c r="AS20" i="28"/>
  <c r="AS18" i="28"/>
  <c r="AS16" i="28"/>
  <c r="AS14" i="28"/>
  <c r="AS15" i="28"/>
  <c r="AS13" i="28"/>
  <c r="AS12" i="28"/>
  <c r="AS10" i="28"/>
  <c r="AS11" i="28"/>
  <c r="AS8" i="28"/>
  <c r="AS7" i="28"/>
  <c r="AS9" i="28"/>
  <c r="AS6" i="28"/>
  <c r="AS5" i="28"/>
  <c r="AS4" i="28"/>
  <c r="H21" i="114"/>
  <c r="G21" i="114"/>
  <c r="T25" i="28" l="1"/>
  <c r="H19" i="114" l="1"/>
  <c r="G19" i="114"/>
  <c r="H18" i="114"/>
  <c r="G18" i="114"/>
  <c r="H17" i="114"/>
  <c r="G17" i="114"/>
  <c r="H16" i="114"/>
  <c r="G16" i="114"/>
  <c r="H15" i="114"/>
  <c r="G15" i="114"/>
  <c r="H14" i="114"/>
  <c r="G14" i="114"/>
  <c r="H13" i="114"/>
  <c r="G13" i="114"/>
  <c r="H12" i="114"/>
  <c r="G12" i="114"/>
  <c r="H11" i="114"/>
  <c r="G11" i="114"/>
  <c r="H10" i="114"/>
  <c r="G10" i="114"/>
  <c r="H9" i="114"/>
  <c r="G9" i="114"/>
  <c r="G8" i="114"/>
  <c r="H7" i="114"/>
  <c r="G7" i="114"/>
  <c r="H6" i="114"/>
  <c r="G6" i="114"/>
  <c r="G5" i="114"/>
  <c r="H4" i="114"/>
  <c r="G4" i="114"/>
  <c r="AD20" i="52" l="1"/>
  <c r="AG20" i="52" s="1"/>
  <c r="AC2" i="51" l="1"/>
  <c r="AB2" i="51"/>
  <c r="AA2" i="51"/>
  <c r="Z92" i="51"/>
  <c r="Z9" i="51"/>
  <c r="H22" i="53" l="1"/>
  <c r="F21" i="53"/>
  <c r="I21" i="53" s="1"/>
  <c r="F27" i="53"/>
  <c r="F26" i="53"/>
  <c r="I26" i="53" s="1"/>
  <c r="F25" i="53"/>
  <c r="I25" i="53" s="1"/>
  <c r="F24" i="53"/>
  <c r="I24" i="53" s="1"/>
  <c r="M19" i="52"/>
  <c r="P19" i="52" s="1"/>
  <c r="M26" i="52"/>
  <c r="P26" i="52" s="1"/>
  <c r="M24" i="52"/>
  <c r="P24" i="52" s="1"/>
  <c r="C24" i="52"/>
  <c r="M22" i="52"/>
  <c r="P22" i="52" s="1"/>
  <c r="M21" i="52"/>
  <c r="P21" i="52" s="1"/>
  <c r="M20" i="52"/>
  <c r="P20" i="52" s="1"/>
  <c r="G13" i="87" l="1"/>
  <c r="G18" i="87"/>
  <c r="G8" i="87" l="1"/>
  <c r="C31" i="35" l="1"/>
  <c r="AC31" i="35" s="1"/>
  <c r="C16" i="35"/>
  <c r="AC16" i="35" s="1"/>
  <c r="C18" i="35"/>
  <c r="AC18" i="35" s="1"/>
  <c r="C24" i="35"/>
  <c r="AC24" i="35" s="1"/>
  <c r="C30" i="35"/>
  <c r="AC30" i="35" s="1"/>
  <c r="C17" i="35"/>
  <c r="AC17" i="35" s="1"/>
  <c r="C25" i="35"/>
  <c r="AC25" i="35" s="1"/>
  <c r="C11" i="35"/>
  <c r="AC11" i="35" s="1"/>
  <c r="C14" i="35"/>
  <c r="AC14" i="35" s="1"/>
  <c r="C10" i="35"/>
  <c r="AC10" i="35" s="1"/>
  <c r="C19" i="35"/>
  <c r="AC19" i="35" s="1"/>
  <c r="C9" i="35"/>
  <c r="AC9" i="35" s="1"/>
  <c r="C27" i="35"/>
  <c r="AC27" i="35" s="1"/>
  <c r="C28" i="35"/>
  <c r="AC28" i="35" s="1"/>
  <c r="C20" i="35"/>
  <c r="AC20" i="35" s="1"/>
  <c r="C7" i="35"/>
  <c r="AC7" i="35" s="1"/>
  <c r="C22" i="35"/>
  <c r="AC22" i="35" s="1"/>
  <c r="C13" i="35"/>
  <c r="AC13" i="35" s="1"/>
  <c r="C21" i="35"/>
  <c r="AC21" i="35" s="1"/>
  <c r="C6" i="35"/>
  <c r="AC6" i="35" s="1"/>
  <c r="C23" i="35"/>
  <c r="AC23" i="35" s="1"/>
  <c r="C12" i="35"/>
  <c r="AC12" i="35" s="1"/>
  <c r="C15" i="35"/>
  <c r="AC15" i="35" s="1"/>
  <c r="C8" i="35"/>
  <c r="AC8" i="35" s="1"/>
  <c r="G20" i="87" l="1"/>
  <c r="G19" i="87"/>
  <c r="G16" i="87"/>
  <c r="G15" i="87"/>
  <c r="G14" i="87"/>
  <c r="G12" i="87"/>
  <c r="G11" i="87"/>
  <c r="G9" i="87"/>
  <c r="G5" i="87"/>
  <c r="F52" i="28" l="1"/>
  <c r="F51" i="28"/>
  <c r="F54" i="28"/>
  <c r="F53" i="28"/>
  <c r="F48" i="28"/>
  <c r="F47" i="28"/>
  <c r="E55" i="28"/>
  <c r="D55" i="28"/>
  <c r="C55" i="28"/>
  <c r="A6" i="51" l="1"/>
  <c r="A7" i="51" s="1"/>
  <c r="A8" i="51" s="1"/>
  <c r="A9" i="51" s="1"/>
  <c r="A10" i="51" s="1"/>
  <c r="A11" i="51" s="1"/>
  <c r="A12" i="51" s="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A44" i="51" s="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55" i="51" s="1"/>
  <c r="A56" i="51" s="1"/>
  <c r="A57" i="51" s="1"/>
  <c r="A58" i="51" s="1"/>
  <c r="A59" i="51" s="1"/>
  <c r="A60" i="51" s="1"/>
  <c r="A61" i="51" s="1"/>
  <c r="A62" i="51" s="1"/>
  <c r="A63" i="51" s="1"/>
  <c r="A64" i="51" s="1"/>
  <c r="A65" i="51" s="1"/>
  <c r="A66" i="51" s="1"/>
  <c r="A67" i="51" s="1"/>
  <c r="A68" i="51" s="1"/>
  <c r="A69" i="51" s="1"/>
  <c r="A70" i="51" s="1"/>
  <c r="A71" i="51" s="1"/>
  <c r="A72" i="51" s="1"/>
  <c r="A73" i="51" s="1"/>
  <c r="A74" i="51" s="1"/>
  <c r="A75" i="51" s="1"/>
  <c r="A76" i="51" s="1"/>
  <c r="A77" i="51" s="1"/>
  <c r="A78" i="51" s="1"/>
  <c r="A79" i="51" s="1"/>
  <c r="A80" i="51" s="1"/>
  <c r="A81" i="51" s="1"/>
  <c r="A82" i="51" s="1"/>
  <c r="A83" i="51" s="1"/>
  <c r="A84" i="51" s="1"/>
  <c r="A85" i="51" s="1"/>
  <c r="A86" i="51" s="1"/>
  <c r="A87" i="51" s="1"/>
  <c r="A88" i="51" s="1"/>
  <c r="A89" i="51" s="1"/>
  <c r="A90" i="51" s="1"/>
  <c r="A91" i="51" s="1"/>
  <c r="A92" i="51" s="1"/>
  <c r="A93" i="51" s="1"/>
  <c r="A94" i="51" s="1"/>
  <c r="A95" i="51" s="1"/>
  <c r="A96" i="51" s="1"/>
  <c r="A97" i="51" s="1"/>
  <c r="A98" i="51" s="1"/>
  <c r="A99" i="51" s="1"/>
  <c r="A100" i="51" s="1"/>
  <c r="A101" i="51" s="1"/>
  <c r="A102" i="51" s="1"/>
  <c r="A103" i="51" s="1"/>
  <c r="A104" i="51" s="1"/>
  <c r="A105" i="51" s="1"/>
  <c r="A106" i="51" s="1"/>
  <c r="A107" i="51" s="1"/>
  <c r="A108" i="51" s="1"/>
  <c r="A109" i="51" s="1"/>
  <c r="A110" i="51" s="1"/>
  <c r="A111" i="51" s="1"/>
  <c r="A112" i="51" s="1"/>
  <c r="A113" i="51" s="1"/>
  <c r="A114" i="51" s="1"/>
  <c r="A115" i="51" s="1"/>
  <c r="A116" i="51" s="1"/>
  <c r="A117" i="51" s="1"/>
  <c r="A118" i="51" s="1"/>
  <c r="A119" i="51" s="1"/>
  <c r="A120" i="51" s="1"/>
  <c r="A121" i="51" s="1"/>
  <c r="A122" i="51" s="1"/>
  <c r="A123" i="51" s="1"/>
  <c r="A124" i="51" s="1"/>
  <c r="A125" i="51" s="1"/>
  <c r="A126" i="51" s="1"/>
  <c r="A127" i="51" s="1"/>
  <c r="A128" i="51" s="1"/>
  <c r="A129" i="51" s="1"/>
  <c r="A130" i="51" s="1"/>
  <c r="A131" i="51" s="1"/>
  <c r="A132" i="51" s="1"/>
  <c r="A133" i="51" s="1"/>
  <c r="A134" i="51" s="1"/>
  <c r="A135" i="51" s="1"/>
  <c r="A136" i="51" s="1"/>
  <c r="A137" i="51" s="1"/>
  <c r="A138" i="51" s="1"/>
  <c r="A139" i="51" s="1"/>
  <c r="A140" i="51" s="1"/>
  <c r="A141" i="51" s="1"/>
  <c r="A142" i="51" s="1"/>
  <c r="A143" i="51" s="1"/>
  <c r="A144" i="51" s="1"/>
  <c r="A145" i="51" s="1"/>
  <c r="A146" i="51" s="1"/>
  <c r="A147" i="51" s="1"/>
  <c r="A148" i="51" s="1"/>
  <c r="A149" i="51" s="1"/>
  <c r="A150" i="51" s="1"/>
  <c r="A151" i="51" s="1"/>
  <c r="A152" i="51" s="1"/>
  <c r="A153" i="51" s="1"/>
  <c r="A154" i="51" s="1"/>
  <c r="A155" i="51" s="1"/>
  <c r="A156" i="51" s="1"/>
  <c r="A157" i="51" s="1"/>
  <c r="A158" i="51" s="1"/>
  <c r="A159" i="51" s="1"/>
  <c r="A160" i="51" s="1"/>
  <c r="A161" i="51" s="1"/>
  <c r="A162" i="51" s="1"/>
  <c r="A163" i="51" s="1"/>
  <c r="A164" i="51" s="1"/>
</calcChain>
</file>

<file path=xl/sharedStrings.xml><?xml version="1.0" encoding="utf-8"?>
<sst xmlns="http://schemas.openxmlformats.org/spreadsheetml/2006/main" count="3136" uniqueCount="522">
  <si>
    <t>Slope</t>
  </si>
  <si>
    <t>Par</t>
  </si>
  <si>
    <t>Prestwick</t>
  </si>
  <si>
    <t>Wachesaw East</t>
  </si>
  <si>
    <t>Doubles</t>
  </si>
  <si>
    <t>Total</t>
  </si>
  <si>
    <t>Heritage Club</t>
  </si>
  <si>
    <t xml:space="preserve"> </t>
  </si>
  <si>
    <t>River Oaks</t>
  </si>
  <si>
    <t>Wicked Stick</t>
  </si>
  <si>
    <t>International Club</t>
  </si>
  <si>
    <t>Heron Point</t>
  </si>
  <si>
    <t>Blackmoor</t>
  </si>
  <si>
    <t>The Witch</t>
  </si>
  <si>
    <t>Day 1</t>
  </si>
  <si>
    <t>Day 2</t>
  </si>
  <si>
    <t>Day 3</t>
  </si>
  <si>
    <t>N/A</t>
  </si>
  <si>
    <t>Course</t>
  </si>
  <si>
    <t>Players</t>
  </si>
  <si>
    <t>1-0</t>
  </si>
  <si>
    <t>0-1</t>
  </si>
  <si>
    <t>1-1-1</t>
  </si>
  <si>
    <t>1-0-1</t>
  </si>
  <si>
    <t>0-1-1</t>
  </si>
  <si>
    <t>0-0-1</t>
  </si>
  <si>
    <t>0-2-1</t>
  </si>
  <si>
    <t>2-0</t>
  </si>
  <si>
    <t>0-2</t>
  </si>
  <si>
    <t>Island Green</t>
  </si>
  <si>
    <t>Times Played</t>
  </si>
  <si>
    <t>McCarthy</t>
  </si>
  <si>
    <t>Dwyer</t>
  </si>
  <si>
    <t>Marsh</t>
  </si>
  <si>
    <t>Sacks</t>
  </si>
  <si>
    <t>Kelleher</t>
  </si>
  <si>
    <t>Markell</t>
  </si>
  <si>
    <t>Evans</t>
  </si>
  <si>
    <t>Preede</t>
  </si>
  <si>
    <t>Rush</t>
  </si>
  <si>
    <t>McCann</t>
  </si>
  <si>
    <t>Gruner</t>
  </si>
  <si>
    <t>3-1</t>
  </si>
  <si>
    <t>1-3</t>
  </si>
  <si>
    <t>2-2</t>
  </si>
  <si>
    <t>Arrowhead</t>
  </si>
  <si>
    <t>Player</t>
  </si>
  <si>
    <t>Hardiman</t>
  </si>
  <si>
    <t>Win</t>
  </si>
  <si>
    <t>Loss</t>
  </si>
  <si>
    <t>Monaghan</t>
  </si>
  <si>
    <t>Rusciolelli</t>
  </si>
  <si>
    <t>Wood</t>
  </si>
  <si>
    <t>W. Moran</t>
  </si>
  <si>
    <t>Year</t>
  </si>
  <si>
    <t>Moran</t>
  </si>
  <si>
    <t>Points</t>
  </si>
  <si>
    <t>R. Moran</t>
  </si>
  <si>
    <t>Parkland</t>
  </si>
  <si>
    <t>Heathland</t>
  </si>
  <si>
    <t>Day 4</t>
  </si>
  <si>
    <t>Front</t>
  </si>
  <si>
    <t>Back</t>
  </si>
  <si>
    <t>Dinora</t>
  </si>
  <si>
    <t>Category</t>
  </si>
  <si>
    <t>Reed</t>
  </si>
  <si>
    <t>Krempl</t>
  </si>
  <si>
    <t>Score</t>
  </si>
  <si>
    <t>Totals/Averages</t>
  </si>
  <si>
    <t>Day/Match</t>
  </si>
  <si>
    <t>Format</t>
  </si>
  <si>
    <t>Holes Won</t>
  </si>
  <si>
    <t>Hole</t>
  </si>
  <si>
    <t>Day 1 Totals/Averages</t>
  </si>
  <si>
    <t>Day 2 Totals/Averages</t>
  </si>
  <si>
    <t>Day 3 Totals/Averages</t>
  </si>
  <si>
    <t>The Wizard</t>
  </si>
  <si>
    <t>Golf Course History</t>
  </si>
  <si>
    <t>Wins</t>
  </si>
  <si>
    <t>Losses</t>
  </si>
  <si>
    <t>Overall</t>
  </si>
  <si>
    <t>St. Laurent</t>
  </si>
  <si>
    <t>Day</t>
  </si>
  <si>
    <t>Ties</t>
  </si>
  <si>
    <t>3-0</t>
  </si>
  <si>
    <t>1-2</t>
  </si>
  <si>
    <t>1-1</t>
  </si>
  <si>
    <t>1-2-1</t>
  </si>
  <si>
    <t>0-3</t>
  </si>
  <si>
    <t>Team Total</t>
  </si>
  <si>
    <t>2-1-1</t>
  </si>
  <si>
    <t>Totals</t>
  </si>
  <si>
    <t>Monaghan/Sacks</t>
  </si>
  <si>
    <t>Moran/Dwyer</t>
  </si>
  <si>
    <t>Monaghan/Preede</t>
  </si>
  <si>
    <t>Singles Play Results</t>
  </si>
  <si>
    <t># of Rounds</t>
  </si>
  <si>
    <t>Doubles Play Results</t>
  </si>
  <si>
    <t>4-0</t>
  </si>
  <si>
    <t>2-1</t>
  </si>
  <si>
    <t>0-0-2</t>
  </si>
  <si>
    <t>Foursomes Play Results</t>
  </si>
  <si>
    <t>0-3-1</t>
  </si>
  <si>
    <t>Player 1</t>
  </si>
  <si>
    <t>Player 2</t>
  </si>
  <si>
    <t>2-0-1</t>
  </si>
  <si>
    <t>W.Moran</t>
  </si>
  <si>
    <t>Average Round Score</t>
  </si>
  <si>
    <t>Low Round (Doubles)</t>
  </si>
  <si>
    <t>Events</t>
  </si>
  <si>
    <t>Closest to the Pin Contest</t>
  </si>
  <si>
    <t>Long Drive Contest</t>
  </si>
  <si>
    <t>Litchfield</t>
  </si>
  <si>
    <t>Willbrook</t>
  </si>
  <si>
    <t>Pawley Plantation</t>
  </si>
  <si>
    <t>Saint</t>
  </si>
  <si>
    <t>Preede/Marsh</t>
  </si>
  <si>
    <t>Low Round</t>
  </si>
  <si>
    <t>Wild Wing Avocet</t>
  </si>
  <si>
    <t>Myrtlewood-Palmetto</t>
  </si>
  <si>
    <t>TPC - Myrtle</t>
  </si>
  <si>
    <t>Phillips</t>
  </si>
  <si>
    <t>To Par</t>
  </si>
  <si>
    <t>Day 1.1</t>
  </si>
  <si>
    <t>Day 1.2</t>
  </si>
  <si>
    <t>Day 2.1</t>
  </si>
  <si>
    <t>Day 2.2</t>
  </si>
  <si>
    <t>Day 3.1</t>
  </si>
  <si>
    <t>Day 3.2</t>
  </si>
  <si>
    <t>Day 4.1</t>
  </si>
  <si>
    <t>Day 4.2</t>
  </si>
  <si>
    <t>*</t>
  </si>
  <si>
    <t>Event Day</t>
  </si>
  <si>
    <t>Averages</t>
  </si>
  <si>
    <t>Avg</t>
  </si>
  <si>
    <t>Average Score</t>
  </si>
  <si>
    <t>Matches Won</t>
  </si>
  <si>
    <t>Trend</t>
  </si>
  <si>
    <t>Doubles Scoring</t>
  </si>
  <si>
    <t>1-0-2</t>
  </si>
  <si>
    <t>3-0-1</t>
  </si>
  <si>
    <t>1-1-2</t>
  </si>
  <si>
    <t>0-4</t>
  </si>
  <si>
    <t>World Tour Links</t>
  </si>
  <si>
    <t>Founders Club</t>
  </si>
  <si>
    <t>Burning Ridge East</t>
  </si>
  <si>
    <t>Day2</t>
  </si>
  <si>
    <t>Morrall</t>
  </si>
  <si>
    <t>Eagles Nest</t>
  </si>
  <si>
    <t>Walker</t>
  </si>
  <si>
    <t>Tie</t>
  </si>
  <si>
    <t>Myrtlewood - Palmetto</t>
  </si>
  <si>
    <t>Morrall*</t>
  </si>
  <si>
    <t>Rusciolelli*</t>
  </si>
  <si>
    <t>Kelleher*</t>
  </si>
  <si>
    <t>5-Year Average</t>
  </si>
  <si>
    <t>Dinora*</t>
  </si>
  <si>
    <t>P</t>
  </si>
  <si>
    <t>River Hills</t>
  </si>
  <si>
    <t>Long Bay</t>
  </si>
  <si>
    <t>Grande Dunes</t>
  </si>
  <si>
    <t>Myrtlewood-Pine Hills</t>
  </si>
  <si>
    <t>0-2-2</t>
  </si>
  <si>
    <t>2-0-2</t>
  </si>
  <si>
    <t>Rounds</t>
  </si>
  <si>
    <t>Best Average</t>
  </si>
  <si>
    <t>Worst Average</t>
  </si>
  <si>
    <t>Swing</t>
  </si>
  <si>
    <t>High</t>
  </si>
  <si>
    <t>Low</t>
  </si>
  <si>
    <t>Total Points</t>
  </si>
  <si>
    <t>Lowest Doubles Score</t>
  </si>
  <si>
    <t>W</t>
  </si>
  <si>
    <t>W, W</t>
  </si>
  <si>
    <t>W, L</t>
  </si>
  <si>
    <t>L</t>
  </si>
  <si>
    <t>T</t>
  </si>
  <si>
    <t>L,L</t>
  </si>
  <si>
    <t>L, W</t>
  </si>
  <si>
    <t>L,W,W</t>
  </si>
  <si>
    <t>L,W</t>
  </si>
  <si>
    <t>TIE</t>
  </si>
  <si>
    <t>% of Total</t>
  </si>
  <si>
    <t>Scramble</t>
  </si>
  <si>
    <t>Annual Scoring Data</t>
  </si>
  <si>
    <t>Caledonia</t>
  </si>
  <si>
    <t>Arcadian Shores</t>
  </si>
  <si>
    <t>Chicklo</t>
  </si>
  <si>
    <t>Walker*</t>
  </si>
  <si>
    <t>Steve</t>
  </si>
  <si>
    <t>Brian</t>
  </si>
  <si>
    <t>Tim</t>
  </si>
  <si>
    <t>Ken</t>
  </si>
  <si>
    <t>Rick</t>
  </si>
  <si>
    <t>Dave</t>
  </si>
  <si>
    <t>Alan</t>
  </si>
  <si>
    <t>Mike</t>
  </si>
  <si>
    <t>Splash Brothers</t>
  </si>
  <si>
    <t>Krempl/Dinora</t>
  </si>
  <si>
    <t>Average Round</t>
  </si>
  <si>
    <t>Chicklo*</t>
  </si>
  <si>
    <t>Pine Lakes</t>
  </si>
  <si>
    <t>Sacks*</t>
  </si>
  <si>
    <t>W,W</t>
  </si>
  <si>
    <t>L,T</t>
  </si>
  <si>
    <t>x</t>
  </si>
  <si>
    <t>Since 2008 (Expansion to 12)</t>
  </si>
  <si>
    <t>Avail.
Points</t>
  </si>
  <si>
    <t>Krempl*</t>
  </si>
  <si>
    <t>Diff</t>
  </si>
  <si>
    <t>All Player Average</t>
  </si>
  <si>
    <t>Mayhem Average</t>
  </si>
  <si>
    <t>CTP</t>
  </si>
  <si>
    <t>LD</t>
  </si>
  <si>
    <t>1-3-0</t>
  </si>
  <si>
    <t>2-2-0</t>
  </si>
  <si>
    <t>3-1-0</t>
  </si>
  <si>
    <t>0-4-0</t>
  </si>
  <si>
    <t xml:space="preserve">L </t>
  </si>
  <si>
    <t>Longleaf</t>
  </si>
  <si>
    <t>Tobacco Road</t>
  </si>
  <si>
    <t>Talamore</t>
  </si>
  <si>
    <t>Rank</t>
  </si>
  <si>
    <t>Top 10 Lowest Points Produced</t>
  </si>
  <si>
    <t>Pawley's Plantation</t>
  </si>
  <si>
    <t>Winning Doubles</t>
  </si>
  <si>
    <t>Losing Doubles</t>
  </si>
  <si>
    <t>Most Match Holes Won (Doubles Pair)</t>
  </si>
  <si>
    <t>McCann/Dwyer</t>
  </si>
  <si>
    <t>Reed/Monaghan</t>
  </si>
  <si>
    <t>Moran/Hardiman</t>
  </si>
  <si>
    <t>Morrall/Preede</t>
  </si>
  <si>
    <t>Reed/Morrall</t>
  </si>
  <si>
    <t>Chicklo/Dwyer</t>
  </si>
  <si>
    <t>Dinora/Morrall</t>
  </si>
  <si>
    <t>Krempl/Rusciolelli</t>
  </si>
  <si>
    <t>Monaghan/Kelleher</t>
  </si>
  <si>
    <t>Saint/Dwyer</t>
  </si>
  <si>
    <t>Evans/Krempl</t>
  </si>
  <si>
    <t>Saint/Sacks</t>
  </si>
  <si>
    <t>McCann/Krempl</t>
  </si>
  <si>
    <t>2014*</t>
  </si>
  <si>
    <t>*Missing two scorecards</t>
  </si>
  <si>
    <t>St. Laurent*</t>
  </si>
  <si>
    <t>Saint*</t>
  </si>
  <si>
    <t>Match Holes Won Per Match</t>
  </si>
  <si>
    <t>Points Produced Per Match</t>
  </si>
  <si>
    <t>True Blue</t>
  </si>
  <si>
    <t>Mayhem Avg</t>
  </si>
  <si>
    <t>Mayhem Avg.</t>
  </si>
  <si>
    <t>Current Streak</t>
  </si>
  <si>
    <t>06</t>
  </si>
  <si>
    <t>07</t>
  </si>
  <si>
    <t>08</t>
  </si>
  <si>
    <t>09</t>
  </si>
  <si>
    <t>10</t>
  </si>
  <si>
    <t>PLAYER</t>
  </si>
  <si>
    <t>Holes Won / Match</t>
  </si>
  <si>
    <t>Points Produced / Match</t>
  </si>
  <si>
    <t>% of Available Points</t>
  </si>
  <si>
    <t>MORAN</t>
  </si>
  <si>
    <t>HARDIMAN</t>
  </si>
  <si>
    <t>MCCANN</t>
  </si>
  <si>
    <t>REED</t>
  </si>
  <si>
    <t>DWYER</t>
  </si>
  <si>
    <t>KREMPL</t>
  </si>
  <si>
    <t>PREEDE</t>
  </si>
  <si>
    <t>EVANS</t>
  </si>
  <si>
    <t>KELLEHER</t>
  </si>
  <si>
    <t>DINORA</t>
  </si>
  <si>
    <t>Avg Ranking</t>
  </si>
  <si>
    <t># of Titles</t>
  </si>
  <si>
    <t>Avg. Doubles Score</t>
  </si>
  <si>
    <t>Date</t>
  </si>
  <si>
    <t>Dates</t>
  </si>
  <si>
    <t>Jason</t>
  </si>
  <si>
    <t>Mark</t>
  </si>
  <si>
    <t>Moran W</t>
  </si>
  <si>
    <t>Moran R</t>
  </si>
  <si>
    <t>Longest W Streak</t>
  </si>
  <si>
    <t>Longest
L Streak</t>
  </si>
  <si>
    <t>W 2</t>
  </si>
  <si>
    <t>L 2</t>
  </si>
  <si>
    <t>W 1</t>
  </si>
  <si>
    <t>L 1</t>
  </si>
  <si>
    <t>W 4</t>
  </si>
  <si>
    <t>Winning Team</t>
  </si>
  <si>
    <t>Losing Team</t>
  </si>
  <si>
    <t>Wicked Sticks</t>
  </si>
  <si>
    <t>Myrtle Golf Team</t>
  </si>
  <si>
    <t>Morandalorians</t>
  </si>
  <si>
    <t>Weapons of Grass Destruction</t>
  </si>
  <si>
    <t>Irish Par Bombs</t>
  </si>
  <si>
    <t>Bringing Sacksy Back</t>
  </si>
  <si>
    <t>Rush N Hackers II</t>
  </si>
  <si>
    <t>Rush N Hackers</t>
  </si>
  <si>
    <t>Marky Mark &amp; the Drunky Bunch</t>
  </si>
  <si>
    <t>H8FUL 8</t>
  </si>
  <si>
    <t>Old School</t>
  </si>
  <si>
    <t>Margin</t>
  </si>
  <si>
    <t>Bad Men</t>
  </si>
  <si>
    <t>Brews Your Daddy</t>
  </si>
  <si>
    <t>Zero Dark Thirsty</t>
  </si>
  <si>
    <t>Kenny and the Jets</t>
  </si>
  <si>
    <t>The Bomb Squad</t>
  </si>
  <si>
    <t>Honey Badgers</t>
  </si>
  <si>
    <t>John, Paul &amp; the Disciples</t>
  </si>
  <si>
    <t>Victorious Basterds</t>
  </si>
  <si>
    <t>Hookers &amp; Johns</t>
  </si>
  <si>
    <t>Shotgun Mulligans</t>
  </si>
  <si>
    <t>6 Corpses Under an Alabama Porch</t>
  </si>
  <si>
    <t>Ace Holes</t>
  </si>
  <si>
    <t>Dixie Normus</t>
  </si>
  <si>
    <t>South</t>
  </si>
  <si>
    <t>North</t>
  </si>
  <si>
    <t>% of Total Points</t>
  </si>
  <si>
    <t># of Players</t>
  </si>
  <si>
    <t>Courses</t>
  </si>
  <si>
    <t>MBN - Kings North</t>
  </si>
  <si>
    <t>Founder's
Club</t>
  </si>
  <si>
    <t>Myrtlewood - Pine Hills</t>
  </si>
  <si>
    <t>MBN - Southcreek</t>
  </si>
  <si>
    <t>Myrtle Mayhem Event History</t>
  </si>
  <si>
    <t>Myrtle Mayhem Individual History</t>
  </si>
  <si>
    <t>Cancel Culture Club</t>
  </si>
  <si>
    <t>Drunken Grownups</t>
  </si>
  <si>
    <t>Combo</t>
  </si>
  <si>
    <t>W,L</t>
  </si>
  <si>
    <t>Doubles Combination Results (All Time Records)</t>
  </si>
  <si>
    <t>No Partner</t>
  </si>
  <si>
    <t>Pairings</t>
  </si>
  <si>
    <t>Arrive</t>
  </si>
  <si>
    <t>Depart</t>
  </si>
  <si>
    <t>First Tee Time</t>
  </si>
  <si>
    <t>Tradition</t>
  </si>
  <si>
    <t>Last Played</t>
  </si>
  <si>
    <t>New</t>
  </si>
  <si>
    <t>Preede Blinders</t>
  </si>
  <si>
    <t>Whiskey Business</t>
  </si>
  <si>
    <t>Southern Pines</t>
  </si>
  <si>
    <t>Legacy</t>
  </si>
  <si>
    <t>Meza</t>
  </si>
  <si>
    <t>Avg  Score</t>
  </si>
  <si>
    <t>Low Score</t>
  </si>
  <si>
    <t>Combined Side Bet Wins</t>
  </si>
  <si>
    <t>22 A</t>
  </si>
  <si>
    <t>22 B</t>
  </si>
  <si>
    <t>Yards (White Tees)</t>
  </si>
  <si>
    <t>Pinewild - Magnolia</t>
  </si>
  <si>
    <t>Location</t>
  </si>
  <si>
    <t>Myrtle</t>
  </si>
  <si>
    <t>Pinehurst</t>
  </si>
  <si>
    <t>Day 4 Totals/Averages</t>
  </si>
  <si>
    <t>Age Against the Machine</t>
  </si>
  <si>
    <t>Forced Carry</t>
  </si>
  <si>
    <t>Round 1</t>
  </si>
  <si>
    <t>Round 2</t>
  </si>
  <si>
    <t>Round 3</t>
  </si>
  <si>
    <t>Round 4</t>
  </si>
  <si>
    <t>23 A</t>
  </si>
  <si>
    <t>23 B</t>
  </si>
  <si>
    <t>Kuscik</t>
  </si>
  <si>
    <t>Mid-South</t>
  </si>
  <si>
    <t>23 M</t>
  </si>
  <si>
    <t>23 P</t>
  </si>
  <si>
    <t>22 M</t>
  </si>
  <si>
    <t>22 P</t>
  </si>
  <si>
    <t>Seven Lakes</t>
  </si>
  <si>
    <t>24 M</t>
  </si>
  <si>
    <t>MBN - West</t>
  </si>
  <si>
    <t>MBN - South Creek</t>
  </si>
  <si>
    <t>2022 M</t>
  </si>
  <si>
    <t>2022 P</t>
  </si>
  <si>
    <t>2023 M</t>
  </si>
  <si>
    <t>2023 P</t>
  </si>
  <si>
    <t>Kuscsik</t>
  </si>
  <si>
    <t>Breakfast Ballers</t>
  </si>
  <si>
    <t>Claret Thugs</t>
  </si>
  <si>
    <t>7 Lakes</t>
  </si>
  <si>
    <t>Team</t>
  </si>
  <si>
    <t>2020 P</t>
  </si>
  <si>
    <t>SACKS</t>
  </si>
  <si>
    <t>Trophy Husbands</t>
  </si>
  <si>
    <t>24 A</t>
  </si>
  <si>
    <t>Draw Shank Redemption</t>
  </si>
  <si>
    <t>L, T</t>
  </si>
  <si>
    <t>John</t>
  </si>
  <si>
    <t>Aaron</t>
  </si>
  <si>
    <t>Most Doubles Wins (Individual)</t>
  </si>
  <si>
    <t>Danny</t>
  </si>
  <si>
    <t>Paul</t>
  </si>
  <si>
    <t>Active Players</t>
  </si>
  <si>
    <t>25 A</t>
  </si>
  <si>
    <t>Hacklar</t>
  </si>
  <si>
    <t>Man of War</t>
  </si>
  <si>
    <t>Last Five Events</t>
  </si>
  <si>
    <t>Points Avail</t>
  </si>
  <si>
    <t>Total Matches</t>
  </si>
  <si>
    <t>20 P</t>
  </si>
  <si>
    <t>Deez Putz</t>
  </si>
  <si>
    <t>Grip It &amp; Tip It</t>
  </si>
  <si>
    <t>Putz</t>
  </si>
  <si>
    <t>Grip</t>
  </si>
  <si>
    <t>Kings North</t>
  </si>
  <si>
    <t>Wizard</t>
  </si>
  <si>
    <t>2025 Myrtle Mayhem Golf Line-Up</t>
  </si>
  <si>
    <t>2013 Day 1</t>
  </si>
  <si>
    <t>2024 Day 3</t>
  </si>
  <si>
    <t>SAINT</t>
  </si>
  <si>
    <t>Round 1: Wizard</t>
  </si>
  <si>
    <t>Round 2: Hacklar</t>
  </si>
  <si>
    <t>Round 3:  Man of War</t>
  </si>
  <si>
    <t>Round 4:  MBN Kings North</t>
  </si>
  <si>
    <t>Grip It</t>
  </si>
  <si>
    <t>Win %</t>
  </si>
  <si>
    <t>% of Potential Points</t>
  </si>
  <si>
    <t>2022 - P</t>
  </si>
  <si>
    <t>2023 - P</t>
  </si>
  <si>
    <t>2020 - P</t>
  </si>
  <si>
    <t>Pine</t>
  </si>
  <si>
    <t>Wins per Round</t>
  </si>
  <si>
    <t>Wins / Round</t>
  </si>
  <si>
    <t>TOTAL</t>
  </si>
  <si>
    <t>Birdie</t>
  </si>
  <si>
    <t>Eagle</t>
  </si>
  <si>
    <t>Sweep Match</t>
  </si>
  <si>
    <t>ACCLIM</t>
  </si>
  <si>
    <t>Most Holes Won</t>
  </si>
  <si>
    <t>Total Event Points / 4</t>
  </si>
  <si>
    <t>Sub-Total</t>
  </si>
  <si>
    <t>L 4</t>
  </si>
  <si>
    <t>4-0-0</t>
  </si>
  <si>
    <t>71 - Dinora / Moran</t>
  </si>
  <si>
    <t>69 - McCann / Moran</t>
  </si>
  <si>
    <t>67 - Dinora / Krempl</t>
  </si>
  <si>
    <t>Hackler</t>
  </si>
  <si>
    <t>Moran / Dwyer</t>
  </si>
  <si>
    <t>Evans / Preede</t>
  </si>
  <si>
    <t>McCann / Hardiman</t>
  </si>
  <si>
    <t>Saint / Reed</t>
  </si>
  <si>
    <t>Dinora / Krempl</t>
  </si>
  <si>
    <t>Kelleher / Sacks</t>
  </si>
  <si>
    <t>Dinora / Dwyer</t>
  </si>
  <si>
    <t>Reed / Sacks</t>
  </si>
  <si>
    <t>Evans / Kelleher</t>
  </si>
  <si>
    <t>Saint / Preede</t>
  </si>
  <si>
    <t>Dinora / Hardiman</t>
  </si>
  <si>
    <t>Reed / Preede</t>
  </si>
  <si>
    <t>Krempl / Dwyer</t>
  </si>
  <si>
    <t>Saint / Sacks</t>
  </si>
  <si>
    <t>McCann / Moran</t>
  </si>
  <si>
    <t>McCann / Dwyer</t>
  </si>
  <si>
    <t>Evans / Sacks</t>
  </si>
  <si>
    <t>Krempl / Hardiman</t>
  </si>
  <si>
    <t>Reed / Kelleher</t>
  </si>
  <si>
    <t>Dinora / Moran</t>
  </si>
  <si>
    <t>Krempl / Moran</t>
  </si>
  <si>
    <t>Using all Four Rounds</t>
  </si>
  <si>
    <t>Using First Three Rounds</t>
  </si>
  <si>
    <t>Total Event Points</t>
  </si>
  <si>
    <t>Most in a Match</t>
  </si>
  <si>
    <t>Fewest in a Match</t>
  </si>
  <si>
    <t>Most in a Day</t>
  </si>
  <si>
    <t>Fewest in a Day</t>
  </si>
  <si>
    <t>Fewest in an Event</t>
  </si>
  <si>
    <t>Most in an Event</t>
  </si>
  <si>
    <t>Event Points</t>
  </si>
  <si>
    <t>Best Daily Average</t>
  </si>
  <si>
    <t>Event Difference</t>
  </si>
  <si>
    <t>Days in Event</t>
  </si>
  <si>
    <t>Players in Event</t>
  </si>
  <si>
    <t>Daily Average</t>
  </si>
  <si>
    <t>Total Available</t>
  </si>
  <si>
    <t>Total Daily Margin/Victory</t>
  </si>
  <si>
    <t>Total Event Margin/Victory</t>
  </si>
  <si>
    <t>% Daily Margin of Victory</t>
  </si>
  <si>
    <t>% Event Margin of Victory</t>
  </si>
  <si>
    <t>Event Low Round</t>
  </si>
  <si>
    <t>Event High Round</t>
  </si>
  <si>
    <t>Largest Daily Difference in Score (Single Match)</t>
  </si>
  <si>
    <t>Best Event Average</t>
  </si>
  <si>
    <t>Worst Event Average</t>
  </si>
  <si>
    <t>High/Low Event Avg Difference</t>
  </si>
  <si>
    <t>High/Low Daily Avg Difference</t>
  </si>
  <si>
    <t>High/Low Match Difference</t>
  </si>
  <si>
    <t>High/Low Daily Difference</t>
  </si>
  <si>
    <t>70 - McCann/Hardiman</t>
  </si>
  <si>
    <t>Largest Difference in Points
(Single Day)</t>
  </si>
  <si>
    <t>Modern Era</t>
  </si>
  <si>
    <t>Modern Era Average</t>
  </si>
  <si>
    <t>3 Event Average</t>
  </si>
  <si>
    <t>3-Event Average</t>
  </si>
  <si>
    <t>Dinora / Krempl / McCann</t>
  </si>
  <si>
    <t>Reed / Dwyer</t>
  </si>
  <si>
    <t>Point Champion Totals (All Four Rounds)</t>
  </si>
  <si>
    <t>Deez Putts</t>
  </si>
  <si>
    <t>Closest:  Evans within 4" in 2025</t>
  </si>
  <si>
    <t>Putts</t>
  </si>
  <si>
    <t>Worst Daily Average (Team)</t>
  </si>
  <si>
    <t>Lowest Daily Avg Score (Both Teams)</t>
  </si>
  <si>
    <t>Team Score</t>
  </si>
  <si>
    <t>Evans/Monaghan</t>
  </si>
  <si>
    <t>Dinora Kelleher</t>
  </si>
  <si>
    <t>Saint/Preede</t>
  </si>
  <si>
    <t>Scramble+1</t>
  </si>
  <si>
    <t>Hybrid</t>
  </si>
  <si>
    <t>Reed/Dwyer</t>
  </si>
  <si>
    <t>Dinora/Moran</t>
  </si>
  <si>
    <t>McCann/Sacks</t>
  </si>
  <si>
    <t>Man O'War</t>
  </si>
  <si>
    <t>Grip It &amp; Rip It</t>
  </si>
  <si>
    <t>Dinora/Krempl</t>
  </si>
  <si>
    <t>McCann/Hardiman</t>
  </si>
  <si>
    <t>Best Rounds:  Single Team - Daily Average</t>
  </si>
  <si>
    <t>Best Rounds:  Single Twosome</t>
  </si>
  <si>
    <t>McCann/Moran</t>
  </si>
  <si>
    <t>Bogeys</t>
  </si>
  <si>
    <t>Birdies</t>
  </si>
  <si>
    <t>Saint/Morrall</t>
  </si>
  <si>
    <t>McCann/Monaghan</t>
  </si>
  <si>
    <t>Eagles</t>
  </si>
  <si>
    <t>Dinora/Kelleher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</si>
</sst>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0.0%"/>
    <numFmt numFmtId="165" formatCode="0.0"/>
    <numFmt numFmtId="166" formatCode="[$-409]mmm\-yy;@"/>
    <numFmt numFmtId="167" formatCode="0.000"/>
  </numFmts>
  <fonts count="13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Tw Cen MT"/>
      <family val="2"/>
    </font>
    <font>
      <sz val="12"/>
      <color theme="1"/>
      <name val="Tw Cen MT"/>
      <family val="2"/>
    </font>
    <font>
      <sz val="12"/>
      <color theme="0"/>
      <name val="Tw Cen MT"/>
      <family val="2"/>
    </font>
    <font>
      <sz val="11"/>
      <color rgb="FF000000"/>
      <name val="Tw Cen MT"/>
      <family val="2"/>
    </font>
    <font>
      <sz val="11"/>
      <color theme="0"/>
      <name val="Tw Cen MT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Tw Cen MT"/>
      <family val="2"/>
    </font>
    <font>
      <sz val="11"/>
      <name val="Tw Cen MT"/>
      <family val="2"/>
    </font>
    <font>
      <sz val="18"/>
      <name val="Tw Cen MT"/>
      <family val="2"/>
    </font>
    <font>
      <sz val="14"/>
      <color theme="0"/>
      <name val="Tw Cen MT"/>
      <family val="2"/>
    </font>
    <font>
      <sz val="16"/>
      <color theme="0"/>
      <name val="Tw Cen MT"/>
      <family val="2"/>
    </font>
    <font>
      <sz val="18"/>
      <color theme="1"/>
      <name val="Tw Cen MT"/>
      <family val="2"/>
    </font>
    <font>
      <sz val="16"/>
      <name val="Tw Cen MT"/>
      <family val="2"/>
    </font>
    <font>
      <sz val="14"/>
      <color theme="1"/>
      <name val="Tw Cen MT"/>
      <family val="2"/>
    </font>
    <font>
      <sz val="25"/>
      <color theme="1"/>
      <name val="Tw Cen MT"/>
      <family val="2"/>
    </font>
    <font>
      <sz val="11"/>
      <color theme="1"/>
      <name val="Calibri"/>
      <family val="2"/>
      <scheme val="minor"/>
    </font>
    <font>
      <sz val="24"/>
      <color theme="1"/>
      <name val="Tw Cen MT"/>
      <family val="2"/>
    </font>
    <font>
      <sz val="40"/>
      <color theme="0"/>
      <name val="BlairMdITC TT-Medium"/>
    </font>
    <font>
      <sz val="13"/>
      <color theme="1"/>
      <name val="BlairMdITC TT-Medium"/>
    </font>
    <font>
      <sz val="16"/>
      <color theme="1"/>
      <name val="Tw Cen MT"/>
      <family val="2"/>
    </font>
    <font>
      <sz val="16"/>
      <color theme="0"/>
      <name val="Tw Cen MT"/>
      <family val="2"/>
    </font>
    <font>
      <sz val="10"/>
      <name val="Tw Cen MT"/>
      <family val="2"/>
    </font>
    <font>
      <sz val="18"/>
      <color rgb="FFFF0000"/>
      <name val="Tw Cen MT"/>
      <family val="2"/>
    </font>
    <font>
      <sz val="36"/>
      <color theme="1"/>
      <name val="Agency FB"/>
      <family val="2"/>
    </font>
    <font>
      <sz val="22"/>
      <color theme="1"/>
      <name val="Agency FB"/>
      <family val="2"/>
    </font>
    <font>
      <sz val="24"/>
      <color theme="1"/>
      <name val="Agency FB"/>
      <family val="2"/>
    </font>
    <font>
      <sz val="26"/>
      <color theme="0"/>
      <name val="Agency FB"/>
      <family val="2"/>
    </font>
    <font>
      <b/>
      <sz val="18"/>
      <color theme="0"/>
      <name val="Tw Cen MT Condensed"/>
      <family val="2"/>
    </font>
    <font>
      <sz val="18"/>
      <color theme="1"/>
      <name val="Tw Cen MT Condensed"/>
      <family val="2"/>
    </font>
    <font>
      <sz val="18"/>
      <color theme="0"/>
      <name val="Tw Cen MT Condensed"/>
      <family val="2"/>
    </font>
    <font>
      <sz val="18"/>
      <name val="Tw Cen MT Condensed"/>
      <family val="2"/>
    </font>
    <font>
      <b/>
      <sz val="26"/>
      <color theme="0"/>
      <name val="Tw Cen MT Condensed"/>
      <family val="2"/>
    </font>
    <font>
      <sz val="22"/>
      <color theme="0"/>
      <name val="Tw Cen MT Condensed"/>
      <family val="2"/>
    </font>
    <font>
      <b/>
      <sz val="14"/>
      <color theme="0"/>
      <name val="Tw Cen MT Condensed"/>
      <family val="2"/>
    </font>
    <font>
      <sz val="22"/>
      <name val="Tw Cen MT Condensed"/>
      <family val="2"/>
    </font>
    <font>
      <sz val="18"/>
      <color theme="1"/>
      <name val="Agency FB"/>
      <family val="2"/>
    </font>
    <font>
      <sz val="16"/>
      <color theme="1"/>
      <name val="Agency FB"/>
      <family val="2"/>
    </font>
    <font>
      <sz val="16"/>
      <color theme="0"/>
      <name val="Agency FB"/>
      <family val="2"/>
    </font>
    <font>
      <sz val="20"/>
      <color theme="1"/>
      <name val="Agency FB"/>
      <family val="2"/>
    </font>
    <font>
      <sz val="20"/>
      <color theme="0"/>
      <name val="Agency FB"/>
      <family val="2"/>
    </font>
    <font>
      <sz val="22"/>
      <color theme="0"/>
      <name val="Agency FB"/>
      <family val="2"/>
    </font>
    <font>
      <sz val="24"/>
      <color theme="0"/>
      <name val="Agency FB"/>
      <family val="2"/>
    </font>
    <font>
      <sz val="14"/>
      <color theme="1"/>
      <name val="Agency FB"/>
      <family val="2"/>
    </font>
    <font>
      <sz val="14"/>
      <name val="Agency FB"/>
      <family val="2"/>
    </font>
    <font>
      <sz val="12"/>
      <name val="Agency FB"/>
      <family val="2"/>
    </font>
    <font>
      <sz val="14"/>
      <color theme="0"/>
      <name val="Agency FB"/>
      <family val="2"/>
    </font>
    <font>
      <sz val="16"/>
      <name val="Agency FB"/>
      <family val="2"/>
    </font>
    <font>
      <sz val="15"/>
      <color theme="0"/>
      <name val="Agency FB"/>
      <family val="2"/>
    </font>
    <font>
      <sz val="15"/>
      <name val="Agency FB"/>
      <family val="2"/>
    </font>
    <font>
      <sz val="20"/>
      <name val="Agency FB"/>
      <family val="2"/>
    </font>
    <font>
      <sz val="24"/>
      <color theme="1"/>
      <name val="Calibri"/>
      <family val="2"/>
      <scheme val="minor"/>
    </font>
    <font>
      <sz val="20"/>
      <color rgb="FF000000"/>
      <name val="Agency FB"/>
      <family val="2"/>
    </font>
    <font>
      <sz val="10"/>
      <name val="Agency FB"/>
      <family val="2"/>
    </font>
    <font>
      <sz val="18"/>
      <color theme="0"/>
      <name val="Tw Cen MT"/>
      <family val="2"/>
    </font>
    <font>
      <sz val="14"/>
      <name val="Segoe UI"/>
      <family val="2"/>
    </font>
    <font>
      <i/>
      <sz val="14"/>
      <color theme="1"/>
      <name val="Tw Cen MT"/>
      <family val="2"/>
    </font>
    <font>
      <sz val="24"/>
      <color rgb="FF000000"/>
      <name val="Agency FB"/>
      <family val="2"/>
    </font>
    <font>
      <sz val="10"/>
      <color theme="0"/>
      <name val="Agency FB"/>
      <family val="2"/>
    </font>
    <font>
      <sz val="14"/>
      <name val="Tw Cen MT"/>
      <family val="2"/>
    </font>
    <font>
      <b/>
      <sz val="16"/>
      <color theme="0"/>
      <name val="Tw Cen MT"/>
      <family val="2"/>
    </font>
    <font>
      <b/>
      <sz val="24"/>
      <color rgb="FFFFFFFF"/>
      <name val="Agency FB"/>
      <family val="2"/>
    </font>
    <font>
      <sz val="16"/>
      <color rgb="FFFFFFFF"/>
      <name val="Agency FB"/>
      <family val="2"/>
    </font>
    <font>
      <sz val="14"/>
      <color rgb="FFFFFFFF"/>
      <name val="Agency FB"/>
      <family val="2"/>
    </font>
    <font>
      <sz val="14"/>
      <color rgb="FF000000"/>
      <name val="Agency FB"/>
      <family val="2"/>
    </font>
    <font>
      <sz val="12"/>
      <name val="Tw Cen MT"/>
      <family val="2"/>
    </font>
    <font>
      <sz val="14"/>
      <color theme="1"/>
      <name val="Calibri"/>
      <family val="2"/>
      <scheme val="minor"/>
    </font>
    <font>
      <sz val="48"/>
      <color theme="1"/>
      <name val="Agency FB"/>
      <family val="2"/>
    </font>
    <font>
      <b/>
      <sz val="11"/>
      <color theme="1"/>
      <name val="Calibri"/>
      <family val="2"/>
      <scheme val="minor"/>
    </font>
    <font>
      <b/>
      <sz val="16"/>
      <name val="Tw Cen MT"/>
      <family val="2"/>
    </font>
    <font>
      <sz val="18"/>
      <color theme="0"/>
      <name val="Bahnschrift SemiBold Condensed"/>
      <family val="2"/>
    </font>
    <font>
      <sz val="18"/>
      <color theme="1"/>
      <name val="Bahnschrift SemiBold Condensed"/>
      <family val="2"/>
    </font>
    <font>
      <sz val="11"/>
      <color theme="1"/>
      <name val="Bahnschrift SemiBold Condensed"/>
      <family val="2"/>
    </font>
    <font>
      <sz val="11"/>
      <color theme="1"/>
      <name val="Arial Narrow"/>
      <family val="2"/>
    </font>
    <font>
      <shadow/>
      <sz val="20"/>
      <color rgb="FFFFFFFF"/>
      <name val="Agency FB"/>
      <family val="2"/>
    </font>
    <font>
      <shadow/>
      <sz val="20"/>
      <color theme="0"/>
      <name val="Agency FB"/>
      <family val="2"/>
    </font>
    <font>
      <b/>
      <sz val="14"/>
      <name val="Agency FB"/>
      <family val="2"/>
    </font>
    <font>
      <b/>
      <sz val="14"/>
      <color theme="0"/>
      <name val="Calibri"/>
      <family val="2"/>
      <scheme val="minor"/>
    </font>
    <font>
      <shadow/>
      <sz val="20"/>
      <name val="Agency FB"/>
      <family val="2"/>
    </font>
    <font>
      <b/>
      <sz val="24"/>
      <name val="Agency FB"/>
      <family val="2"/>
    </font>
    <font>
      <sz val="13"/>
      <name val="Tw Cen MT"/>
      <family val="2"/>
    </font>
    <font>
      <b/>
      <sz val="14"/>
      <name val="Calibri"/>
      <family val="2"/>
      <scheme val="minor"/>
    </font>
    <font>
      <sz val="11"/>
      <color theme="1"/>
      <name val="Gill Sans MT"/>
      <family val="2"/>
    </font>
    <font>
      <sz val="14"/>
      <color theme="1"/>
      <name val="Gill Sans MT"/>
      <family val="2"/>
    </font>
    <font>
      <sz val="14"/>
      <color theme="0"/>
      <name val="Gill Sans MT"/>
      <family val="2"/>
    </font>
    <font>
      <sz val="14"/>
      <name val="Gill Sans MT"/>
      <family val="2"/>
    </font>
    <font>
      <b/>
      <sz val="14"/>
      <name val="Gill Sans MT"/>
      <family val="2"/>
    </font>
    <font>
      <sz val="10"/>
      <color theme="1"/>
      <name val="Gill Sans MT"/>
      <family val="2"/>
    </font>
    <font>
      <sz val="10"/>
      <color theme="0"/>
      <name val="Gill Sans MT"/>
      <family val="2"/>
    </font>
    <font>
      <sz val="10"/>
      <name val="Gill Sans MT"/>
      <family val="2"/>
    </font>
    <font>
      <b/>
      <sz val="10"/>
      <name val="Gill Sans MT"/>
      <family val="2"/>
    </font>
    <font>
      <sz val="12"/>
      <color theme="1"/>
      <name val="Gill Sans MT"/>
      <family val="2"/>
    </font>
    <font>
      <sz val="12"/>
      <color theme="0"/>
      <name val="Gill Sans MT"/>
      <family val="2"/>
    </font>
    <font>
      <sz val="12"/>
      <name val="Gill Sans MT"/>
      <family val="2"/>
    </font>
    <font>
      <b/>
      <sz val="12"/>
      <name val="Gill Sans MT"/>
      <family val="2"/>
    </font>
    <font>
      <sz val="16"/>
      <color theme="1"/>
      <name val="Gill Sans MT"/>
      <family val="2"/>
    </font>
    <font>
      <b/>
      <sz val="14"/>
      <color theme="0"/>
      <name val="Gill Sans MT"/>
      <family val="2"/>
    </font>
    <font>
      <sz val="11"/>
      <color theme="0"/>
      <name val="Gill Sans MT"/>
      <family val="2"/>
    </font>
    <font>
      <b/>
      <sz val="11"/>
      <color theme="0"/>
      <name val="Gill Sans MT"/>
      <family val="2"/>
    </font>
    <font>
      <b/>
      <sz val="18"/>
      <color theme="0"/>
      <name val="Gill Sans MT"/>
      <family val="2"/>
    </font>
    <font>
      <b/>
      <sz val="16"/>
      <color theme="0"/>
      <name val="Gill Sans MT"/>
      <family val="2"/>
    </font>
    <font>
      <b/>
      <sz val="16"/>
      <color theme="1"/>
      <name val="Gill Sans MT"/>
      <family val="2"/>
    </font>
    <font>
      <sz val="14"/>
      <name val="Aptos Narrow"/>
      <family val="2"/>
    </font>
    <font>
      <b/>
      <sz val="12"/>
      <color theme="0"/>
      <name val="Aptos Narrow"/>
      <family val="2"/>
    </font>
    <font>
      <b/>
      <sz val="11"/>
      <name val="Gill Sans MT"/>
      <family val="2"/>
    </font>
    <font>
      <i/>
      <sz val="11"/>
      <color theme="1"/>
      <name val="Gill Sans MT"/>
      <family val="2"/>
    </font>
    <font>
      <b/>
      <sz val="15"/>
      <color rgb="FF0000FF"/>
      <name val="Agency FB"/>
      <family val="2"/>
    </font>
    <font>
      <sz val="16"/>
      <name val="Gill Sans MT"/>
      <family val="2"/>
    </font>
    <font>
      <sz val="16"/>
      <color theme="0"/>
      <name val="Gill Sans MT"/>
      <family val="2"/>
    </font>
    <font>
      <b/>
      <sz val="16"/>
      <color rgb="FF0000FF"/>
      <name val="Gill Sans MT"/>
      <family val="2"/>
    </font>
    <font>
      <b/>
      <sz val="14"/>
      <color theme="1"/>
      <name val="Gill Sans MT"/>
      <family val="2"/>
    </font>
    <font>
      <sz val="17"/>
      <color theme="0"/>
      <name val="Gill Sans MT"/>
      <family val="2"/>
    </font>
    <font>
      <b/>
      <sz val="21"/>
      <name val="Gill Sans MT"/>
      <family val="2"/>
    </font>
    <font>
      <b/>
      <sz val="21"/>
      <color rgb="FF000000"/>
      <name val="Gill Sans MT"/>
      <family val="2"/>
    </font>
    <font>
      <b/>
      <sz val="13"/>
      <color theme="0"/>
      <name val="Gill Sans MT"/>
      <family val="2"/>
    </font>
    <font>
      <sz val="16"/>
      <color rgb="FF000000"/>
      <name val="Gill Sans MT"/>
      <family val="2"/>
    </font>
    <font>
      <sz val="14"/>
      <color rgb="FF000000"/>
      <name val="Gill Sans MT"/>
      <family val="2"/>
    </font>
    <font>
      <sz val="18"/>
      <color theme="0"/>
      <name val="Gill Sans MT"/>
      <family val="2"/>
    </font>
    <font>
      <sz val="18"/>
      <name val="Gill Sans MT"/>
      <family val="2"/>
    </font>
    <font>
      <sz val="18"/>
      <color theme="1"/>
      <name val="Gill Sans MT"/>
      <family val="2"/>
    </font>
    <font>
      <sz val="22"/>
      <color theme="1"/>
      <name val="Gill Sans MT"/>
      <family val="2"/>
    </font>
    <font>
      <sz val="22"/>
      <color theme="0"/>
      <name val="Gill Sans MT"/>
      <family val="2"/>
    </font>
    <font>
      <sz val="14"/>
      <color rgb="FF0000FF"/>
      <name val="Gill Sans MT"/>
      <family val="2"/>
    </font>
    <font>
      <sz val="11"/>
      <name val="Gill Sans MT"/>
      <family val="2"/>
    </font>
    <font>
      <sz val="11"/>
      <color rgb="FF0000FF"/>
      <name val="Gill Sans MT"/>
      <family val="2"/>
    </font>
    <font>
      <sz val="8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A37"/>
        <bgColor indexed="64"/>
      </patternFill>
    </fill>
    <fill>
      <patternFill patternType="solid">
        <fgColor rgb="FF8EB4E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8E4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336">
    <xf numFmtId="0" fontId="0" fillId="0" borderId="0"/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20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4" fontId="20" fillId="0" borderId="0" applyFont="0" applyFill="0" applyBorder="0" applyAlignment="0" applyProtection="0"/>
  </cellStyleXfs>
  <cellXfs count="88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0" fillId="0" borderId="0" xfId="0" applyAlignment="1">
      <alignment vertical="center"/>
    </xf>
    <xf numFmtId="0" fontId="15" fillId="2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/>
    </xf>
    <xf numFmtId="0" fontId="0" fillId="3" borderId="0" xfId="0" applyFill="1"/>
    <xf numFmtId="0" fontId="23" fillId="7" borderId="1" xfId="0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19" borderId="1" xfId="0" applyFont="1" applyFill="1" applyBorder="1" applyAlignment="1">
      <alignment horizontal="center" vertical="center" wrapText="1"/>
    </xf>
    <xf numFmtId="0" fontId="7" fillId="20" borderId="1" xfId="0" applyFont="1" applyFill="1" applyBorder="1" applyAlignment="1">
      <alignment horizontal="center" vertical="center" wrapText="1"/>
    </xf>
    <xf numFmtId="0" fontId="25" fillId="20" borderId="1" xfId="0" applyFont="1" applyFill="1" applyBorder="1" applyAlignment="1">
      <alignment horizontal="center" vertical="center" wrapText="1"/>
    </xf>
    <xf numFmtId="0" fontId="15" fillId="2" borderId="55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5" fontId="12" fillId="3" borderId="0" xfId="0" applyNumberFormat="1" applyFont="1" applyFill="1" applyAlignment="1">
      <alignment horizontal="center" vertical="center"/>
    </xf>
    <xf numFmtId="165" fontId="18" fillId="3" borderId="0" xfId="0" applyNumberFormat="1" applyFont="1" applyFill="1" applyAlignment="1">
      <alignment horizontal="center" vertical="center"/>
    </xf>
    <xf numFmtId="1" fontId="18" fillId="3" borderId="0" xfId="0" applyNumberFormat="1" applyFont="1" applyFill="1" applyAlignment="1">
      <alignment horizontal="center" vertical="center"/>
    </xf>
    <xf numFmtId="0" fontId="29" fillId="0" borderId="0" xfId="0" applyFont="1"/>
    <xf numFmtId="0" fontId="34" fillId="2" borderId="1" xfId="0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0" fontId="35" fillId="15" borderId="51" xfId="0" applyFont="1" applyFill="1" applyBorder="1" applyAlignment="1">
      <alignment horizontal="center" vertical="center"/>
    </xf>
    <xf numFmtId="0" fontId="35" fillId="15" borderId="51" xfId="0" quotePrefix="1" applyFont="1" applyFill="1" applyBorder="1" applyAlignment="1">
      <alignment horizontal="center" vertical="center"/>
    </xf>
    <xf numFmtId="0" fontId="37" fillId="13" borderId="13" xfId="0" quotePrefix="1" applyFont="1" applyFill="1" applyBorder="1" applyAlignment="1">
      <alignment horizontal="center" vertical="center"/>
    </xf>
    <xf numFmtId="0" fontId="34" fillId="2" borderId="15" xfId="0" applyFont="1" applyFill="1" applyBorder="1" applyAlignment="1">
      <alignment horizontal="center" vertical="center"/>
    </xf>
    <xf numFmtId="0" fontId="32" fillId="8" borderId="8" xfId="0" quotePrefix="1" applyFont="1" applyFill="1" applyBorder="1" applyAlignment="1">
      <alignment horizontal="center" vertical="center"/>
    </xf>
    <xf numFmtId="0" fontId="32" fillId="8" borderId="39" xfId="0" quotePrefix="1" applyFont="1" applyFill="1" applyBorder="1" applyAlignment="1">
      <alignment horizontal="center" vertical="center"/>
    </xf>
    <xf numFmtId="0" fontId="39" fillId="3" borderId="1" xfId="0" quotePrefix="1" applyFont="1" applyFill="1" applyBorder="1" applyAlignment="1">
      <alignment horizontal="center" vertical="center"/>
    </xf>
    <xf numFmtId="0" fontId="39" fillId="3" borderId="2" xfId="0" quotePrefix="1" applyFont="1" applyFill="1" applyBorder="1" applyAlignment="1">
      <alignment horizontal="center" vertical="center"/>
    </xf>
    <xf numFmtId="0" fontId="39" fillId="3" borderId="3" xfId="0" quotePrefix="1" applyFont="1" applyFill="1" applyBorder="1" applyAlignment="1">
      <alignment horizontal="center" vertical="center"/>
    </xf>
    <xf numFmtId="0" fontId="39" fillId="3" borderId="4" xfId="0" quotePrefix="1" applyFont="1" applyFill="1" applyBorder="1" applyAlignment="1">
      <alignment horizontal="center" vertical="center"/>
    </xf>
    <xf numFmtId="0" fontId="39" fillId="3" borderId="15" xfId="0" quotePrefix="1" applyFont="1" applyFill="1" applyBorder="1" applyAlignment="1">
      <alignment horizontal="center" vertical="center"/>
    </xf>
    <xf numFmtId="0" fontId="39" fillId="3" borderId="14" xfId="0" quotePrefix="1" applyFont="1" applyFill="1" applyBorder="1" applyAlignment="1">
      <alignment horizontal="center" vertical="center"/>
    </xf>
    <xf numFmtId="0" fontId="39" fillId="3" borderId="26" xfId="0" quotePrefix="1" applyFont="1" applyFill="1" applyBorder="1" applyAlignment="1">
      <alignment horizontal="center" vertical="center"/>
    </xf>
    <xf numFmtId="0" fontId="39" fillId="3" borderId="27" xfId="0" quotePrefix="1" applyFont="1" applyFill="1" applyBorder="1" applyAlignment="1">
      <alignment horizontal="center" vertical="center"/>
    </xf>
    <xf numFmtId="0" fontId="34" fillId="2" borderId="14" xfId="0" applyFont="1" applyFill="1" applyBorder="1" applyAlignment="1">
      <alignment horizontal="center" vertical="center"/>
    </xf>
    <xf numFmtId="0" fontId="43" fillId="17" borderId="18" xfId="0" applyFont="1" applyFill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50" fillId="2" borderId="44" xfId="0" applyFont="1" applyFill="1" applyBorder="1" applyAlignment="1">
      <alignment horizontal="center" vertical="center" wrapText="1"/>
    </xf>
    <xf numFmtId="0" fontId="52" fillId="2" borderId="31" xfId="0" applyFont="1" applyFill="1" applyBorder="1" applyAlignment="1">
      <alignment horizontal="center" vertical="center"/>
    </xf>
    <xf numFmtId="0" fontId="52" fillId="2" borderId="34" xfId="0" applyFont="1" applyFill="1" applyBorder="1" applyAlignment="1">
      <alignment horizontal="center" vertical="center"/>
    </xf>
    <xf numFmtId="0" fontId="52" fillId="2" borderId="33" xfId="0" applyFont="1" applyFill="1" applyBorder="1" applyAlignment="1">
      <alignment horizontal="center" vertical="center"/>
    </xf>
    <xf numFmtId="0" fontId="52" fillId="2" borderId="44" xfId="0" applyFont="1" applyFill="1" applyBorder="1" applyAlignment="1">
      <alignment horizontal="center" vertical="center" wrapText="1"/>
    </xf>
    <xf numFmtId="0" fontId="52" fillId="2" borderId="32" xfId="0" applyFont="1" applyFill="1" applyBorder="1" applyAlignment="1">
      <alignment horizontal="center" vertical="center" wrapText="1"/>
    </xf>
    <xf numFmtId="0" fontId="53" fillId="3" borderId="6" xfId="0" applyFont="1" applyFill="1" applyBorder="1" applyAlignment="1">
      <alignment horizontal="center" vertical="center"/>
    </xf>
    <xf numFmtId="0" fontId="53" fillId="4" borderId="1" xfId="0" applyFont="1" applyFill="1" applyBorder="1" applyAlignment="1">
      <alignment horizontal="center" vertical="center"/>
    </xf>
    <xf numFmtId="0" fontId="53" fillId="3" borderId="1" xfId="0" applyFont="1" applyFill="1" applyBorder="1" applyAlignment="1">
      <alignment horizontal="center" vertical="center"/>
    </xf>
    <xf numFmtId="165" fontId="53" fillId="6" borderId="3" xfId="0" applyNumberFormat="1" applyFont="1" applyFill="1" applyBorder="1" applyAlignment="1">
      <alignment horizontal="center" vertical="center"/>
    </xf>
    <xf numFmtId="0" fontId="53" fillId="6" borderId="4" xfId="0" applyFont="1" applyFill="1" applyBorder="1" applyAlignment="1">
      <alignment horizontal="center" vertical="center"/>
    </xf>
    <xf numFmtId="0" fontId="53" fillId="3" borderId="5" xfId="0" applyFont="1" applyFill="1" applyBorder="1" applyAlignment="1">
      <alignment horizontal="center" vertical="center"/>
    </xf>
    <xf numFmtId="0" fontId="53" fillId="3" borderId="7" xfId="0" applyFont="1" applyFill="1" applyBorder="1" applyAlignment="1">
      <alignment horizontal="center" vertical="center"/>
    </xf>
    <xf numFmtId="0" fontId="53" fillId="4" borderId="8" xfId="0" applyFont="1" applyFill="1" applyBorder="1" applyAlignment="1">
      <alignment horizontal="center" vertical="center"/>
    </xf>
    <xf numFmtId="0" fontId="53" fillId="4" borderId="2" xfId="0" applyFont="1" applyFill="1" applyBorder="1" applyAlignment="1">
      <alignment horizontal="center" vertical="center"/>
    </xf>
    <xf numFmtId="0" fontId="41" fillId="0" borderId="0" xfId="0" applyFont="1"/>
    <xf numFmtId="0" fontId="41" fillId="0" borderId="1" xfId="0" applyFont="1" applyBorder="1" applyAlignment="1">
      <alignment horizontal="center" vertical="center"/>
    </xf>
    <xf numFmtId="0" fontId="48" fillId="18" borderId="1" xfId="0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 vertical="center"/>
    </xf>
    <xf numFmtId="0" fontId="54" fillId="3" borderId="3" xfId="0" applyFont="1" applyFill="1" applyBorder="1" applyAlignment="1">
      <alignment horizontal="center" vertical="center"/>
    </xf>
    <xf numFmtId="0" fontId="49" fillId="3" borderId="0" xfId="0" applyFont="1" applyFill="1" applyAlignment="1">
      <alignment horizontal="left" vertical="top"/>
    </xf>
    <xf numFmtId="0" fontId="50" fillId="21" borderId="5" xfId="0" applyFont="1" applyFill="1" applyBorder="1" applyAlignment="1">
      <alignment horizontal="center" vertical="center" wrapText="1"/>
    </xf>
    <xf numFmtId="0" fontId="55" fillId="0" borderId="0" xfId="0" applyFont="1"/>
    <xf numFmtId="0" fontId="47" fillId="0" borderId="0" xfId="0" applyFont="1" applyAlignment="1">
      <alignment horizontal="center" vertical="center"/>
    </xf>
    <xf numFmtId="9" fontId="47" fillId="0" borderId="0" xfId="1" applyFont="1" applyAlignment="1">
      <alignment horizontal="center" vertical="center"/>
    </xf>
    <xf numFmtId="20" fontId="53" fillId="3" borderId="5" xfId="0" applyNumberFormat="1" applyFont="1" applyFill="1" applyBorder="1" applyAlignment="1">
      <alignment horizontal="center" vertical="center"/>
    </xf>
    <xf numFmtId="20" fontId="53" fillId="3" borderId="8" xfId="0" applyNumberFormat="1" applyFont="1" applyFill="1" applyBorder="1" applyAlignment="1">
      <alignment horizontal="center" vertical="center"/>
    </xf>
    <xf numFmtId="20" fontId="53" fillId="4" borderId="8" xfId="0" applyNumberFormat="1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/>
    </xf>
    <xf numFmtId="0" fontId="41" fillId="6" borderId="1" xfId="0" applyFont="1" applyFill="1" applyBorder="1" applyAlignment="1">
      <alignment horizontal="center" vertical="center"/>
    </xf>
    <xf numFmtId="0" fontId="41" fillId="7" borderId="1" xfId="0" applyFont="1" applyFill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2" fillId="2" borderId="1" xfId="0" applyFont="1" applyFill="1" applyBorder="1" applyAlignment="1">
      <alignment horizontal="center" vertical="center"/>
    </xf>
    <xf numFmtId="0" fontId="54" fillId="3" borderId="11" xfId="0" applyFont="1" applyFill="1" applyBorder="1" applyAlignment="1">
      <alignment horizontal="center" vertical="center"/>
    </xf>
    <xf numFmtId="0" fontId="54" fillId="3" borderId="16" xfId="0" applyFont="1" applyFill="1" applyBorder="1" applyAlignment="1">
      <alignment horizontal="center" vertical="center"/>
    </xf>
    <xf numFmtId="0" fontId="54" fillId="3" borderId="28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 wrapText="1"/>
    </xf>
    <xf numFmtId="0" fontId="54" fillId="6" borderId="1" xfId="0" applyFont="1" applyFill="1" applyBorder="1" applyAlignment="1">
      <alignment horizontal="center" vertical="center"/>
    </xf>
    <xf numFmtId="0" fontId="44" fillId="2" borderId="42" xfId="0" applyFont="1" applyFill="1" applyBorder="1" applyAlignment="1">
      <alignment horizontal="center" vertical="center" wrapText="1"/>
    </xf>
    <xf numFmtId="0" fontId="44" fillId="2" borderId="7" xfId="0" applyFont="1" applyFill="1" applyBorder="1" applyAlignment="1">
      <alignment horizontal="center" vertical="center" wrapText="1"/>
    </xf>
    <xf numFmtId="0" fontId="54" fillId="3" borderId="14" xfId="0" applyFont="1" applyFill="1" applyBorder="1" applyAlignment="1">
      <alignment horizontal="center" vertical="center"/>
    </xf>
    <xf numFmtId="0" fontId="44" fillId="22" borderId="47" xfId="0" applyFont="1" applyFill="1" applyBorder="1" applyAlignment="1">
      <alignment horizontal="center" vertical="center"/>
    </xf>
    <xf numFmtId="0" fontId="44" fillId="22" borderId="45" xfId="0" applyFont="1" applyFill="1" applyBorder="1" applyAlignment="1">
      <alignment horizontal="center" vertical="center"/>
    </xf>
    <xf numFmtId="0" fontId="44" fillId="22" borderId="48" xfId="0" applyFont="1" applyFill="1" applyBorder="1" applyAlignment="1">
      <alignment horizontal="center" vertical="center"/>
    </xf>
    <xf numFmtId="0" fontId="40" fillId="0" borderId="0" xfId="0" applyFont="1"/>
    <xf numFmtId="0" fontId="40" fillId="3" borderId="1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50" fillId="21" borderId="1" xfId="0" applyFont="1" applyFill="1" applyBorder="1" applyAlignment="1">
      <alignment horizontal="center" vertical="center" wrapText="1"/>
    </xf>
    <xf numFmtId="0" fontId="48" fillId="18" borderId="1" xfId="0" applyFont="1" applyFill="1" applyBorder="1" applyAlignment="1">
      <alignment horizontal="center" vertical="center" wrapText="1"/>
    </xf>
    <xf numFmtId="0" fontId="48" fillId="25" borderId="1" xfId="0" applyFont="1" applyFill="1" applyBorder="1" applyAlignment="1">
      <alignment horizontal="center" vertical="center" wrapText="1"/>
    </xf>
    <xf numFmtId="0" fontId="48" fillId="25" borderId="1" xfId="0" applyFont="1" applyFill="1" applyBorder="1" applyAlignment="1">
      <alignment horizontal="center" vertical="center"/>
    </xf>
    <xf numFmtId="0" fontId="50" fillId="21" borderId="1" xfId="0" applyFont="1" applyFill="1" applyBorder="1" applyAlignment="1">
      <alignment horizontal="center" vertical="center"/>
    </xf>
    <xf numFmtId="0" fontId="50" fillId="21" borderId="20" xfId="0" applyFont="1" applyFill="1" applyBorder="1" applyAlignment="1">
      <alignment horizontal="center" vertical="center" wrapText="1"/>
    </xf>
    <xf numFmtId="0" fontId="0" fillId="6" borderId="1" xfId="0" applyFill="1" applyBorder="1"/>
    <xf numFmtId="165" fontId="51" fillId="18" borderId="1" xfId="0" applyNumberFormat="1" applyFont="1" applyFill="1" applyBorder="1" applyAlignment="1">
      <alignment horizontal="center" vertical="center"/>
    </xf>
    <xf numFmtId="165" fontId="51" fillId="25" borderId="1" xfId="0" applyNumberFormat="1" applyFont="1" applyFill="1" applyBorder="1" applyAlignment="1">
      <alignment horizontal="center" vertical="center"/>
    </xf>
    <xf numFmtId="2" fontId="42" fillId="21" borderId="1" xfId="0" applyNumberFormat="1" applyFont="1" applyFill="1" applyBorder="1" applyAlignment="1">
      <alignment horizontal="center" vertical="center"/>
    </xf>
    <xf numFmtId="1" fontId="42" fillId="21" borderId="1" xfId="0" applyNumberFormat="1" applyFont="1" applyFill="1" applyBorder="1" applyAlignment="1">
      <alignment horizontal="center" vertical="center"/>
    </xf>
    <xf numFmtId="0" fontId="51" fillId="18" borderId="1" xfId="0" applyFont="1" applyFill="1" applyBorder="1" applyAlignment="1">
      <alignment horizontal="center" vertical="center"/>
    </xf>
    <xf numFmtId="165" fontId="42" fillId="21" borderId="1" xfId="0" applyNumberFormat="1" applyFont="1" applyFill="1" applyBorder="1" applyAlignment="1">
      <alignment horizontal="center" vertical="center"/>
    </xf>
    <xf numFmtId="165" fontId="42" fillId="28" borderId="1" xfId="0" applyNumberFormat="1" applyFont="1" applyFill="1" applyBorder="1" applyAlignment="1">
      <alignment horizontal="center" vertical="center"/>
    </xf>
    <xf numFmtId="165" fontId="42" fillId="24" borderId="1" xfId="0" applyNumberFormat="1" applyFont="1" applyFill="1" applyBorder="1" applyAlignment="1">
      <alignment horizontal="center" vertical="center"/>
    </xf>
    <xf numFmtId="1" fontId="42" fillId="28" borderId="1" xfId="0" applyNumberFormat="1" applyFont="1" applyFill="1" applyBorder="1" applyAlignment="1">
      <alignment horizontal="center" vertical="center"/>
    </xf>
    <xf numFmtId="165" fontId="50" fillId="21" borderId="1" xfId="0" applyNumberFormat="1" applyFont="1" applyFill="1" applyBorder="1" applyAlignment="1">
      <alignment horizontal="center" vertical="center"/>
    </xf>
    <xf numFmtId="165" fontId="48" fillId="18" borderId="1" xfId="0" applyNumberFormat="1" applyFont="1" applyFill="1" applyBorder="1" applyAlignment="1">
      <alignment horizontal="center" vertical="center"/>
    </xf>
    <xf numFmtId="0" fontId="50" fillId="28" borderId="1" xfId="0" applyFont="1" applyFill="1" applyBorder="1" applyAlignment="1">
      <alignment horizontal="center" vertical="center"/>
    </xf>
    <xf numFmtId="1" fontId="48" fillId="18" borderId="1" xfId="0" applyNumberFormat="1" applyFont="1" applyFill="1" applyBorder="1" applyAlignment="1">
      <alignment horizontal="center" vertical="center"/>
    </xf>
    <xf numFmtId="1" fontId="48" fillId="3" borderId="1" xfId="0" applyNumberFormat="1" applyFont="1" applyFill="1" applyBorder="1" applyAlignment="1">
      <alignment horizontal="center" vertical="center"/>
    </xf>
    <xf numFmtId="165" fontId="48" fillId="6" borderId="1" xfId="0" applyNumberFormat="1" applyFont="1" applyFill="1" applyBorder="1" applyAlignment="1">
      <alignment horizontal="center" vertical="center"/>
    </xf>
    <xf numFmtId="0" fontId="50" fillId="21" borderId="15" xfId="0" applyFont="1" applyFill="1" applyBorder="1" applyAlignment="1">
      <alignment horizontal="center" vertical="center"/>
    </xf>
    <xf numFmtId="0" fontId="50" fillId="21" borderId="14" xfId="0" applyFont="1" applyFill="1" applyBorder="1" applyAlignment="1">
      <alignment horizontal="center" vertical="center"/>
    </xf>
    <xf numFmtId="0" fontId="51" fillId="6" borderId="1" xfId="0" applyFont="1" applyFill="1" applyBorder="1" applyAlignment="1">
      <alignment horizontal="center" vertical="center" wrapText="1"/>
    </xf>
    <xf numFmtId="20" fontId="53" fillId="3" borderId="29" xfId="0" applyNumberFormat="1" applyFont="1" applyFill="1" applyBorder="1" applyAlignment="1">
      <alignment horizontal="center" vertical="center"/>
    </xf>
    <xf numFmtId="0" fontId="47" fillId="6" borderId="1" xfId="0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 wrapText="1"/>
    </xf>
    <xf numFmtId="0" fontId="50" fillId="2" borderId="8" xfId="0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165" fontId="48" fillId="15" borderId="1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vertical="center"/>
    </xf>
    <xf numFmtId="0" fontId="58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0" fillId="18" borderId="1" xfId="0" applyFont="1" applyFill="1" applyBorder="1" applyAlignment="1">
      <alignment horizontal="center" vertical="center"/>
    </xf>
    <xf numFmtId="0" fontId="53" fillId="3" borderId="8" xfId="0" applyFont="1" applyFill="1" applyBorder="1" applyAlignment="1">
      <alignment horizontal="center" vertical="center"/>
    </xf>
    <xf numFmtId="0" fontId="59" fillId="4" borderId="1" xfId="0" applyFont="1" applyFill="1" applyBorder="1" applyAlignment="1">
      <alignment horizontal="center" vertical="center"/>
    </xf>
    <xf numFmtId="165" fontId="48" fillId="16" borderId="1" xfId="0" applyNumberFormat="1" applyFont="1" applyFill="1" applyBorder="1" applyAlignment="1">
      <alignment horizontal="center" vertical="center"/>
    </xf>
    <xf numFmtId="165" fontId="48" fillId="25" borderId="1" xfId="0" applyNumberFormat="1" applyFont="1" applyFill="1" applyBorder="1" applyAlignment="1">
      <alignment horizontal="center" vertical="center"/>
    </xf>
    <xf numFmtId="165" fontId="50" fillId="23" borderId="1" xfId="0" applyNumberFormat="1" applyFont="1" applyFill="1" applyBorder="1" applyAlignment="1">
      <alignment horizontal="center" vertical="center"/>
    </xf>
    <xf numFmtId="165" fontId="57" fillId="25" borderId="1" xfId="0" applyNumberFormat="1" applyFont="1" applyFill="1" applyBorder="1" applyAlignment="1">
      <alignment horizontal="center" vertical="center"/>
    </xf>
    <xf numFmtId="0" fontId="57" fillId="18" borderId="1" xfId="0" applyFont="1" applyFill="1" applyBorder="1" applyAlignment="1">
      <alignment horizontal="center" vertical="center"/>
    </xf>
    <xf numFmtId="165" fontId="57" fillId="18" borderId="1" xfId="0" applyNumberFormat="1" applyFont="1" applyFill="1" applyBorder="1" applyAlignment="1">
      <alignment horizontal="center" vertical="center"/>
    </xf>
    <xf numFmtId="0" fontId="48" fillId="4" borderId="1" xfId="0" applyFont="1" applyFill="1" applyBorder="1" applyAlignment="1">
      <alignment horizontal="center" vertical="center"/>
    </xf>
    <xf numFmtId="0" fontId="53" fillId="3" borderId="3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4" fillId="8" borderId="47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34" fillId="2" borderId="20" xfId="0" applyFont="1" applyFill="1" applyBorder="1" applyAlignment="1">
      <alignment horizontal="center" vertical="center"/>
    </xf>
    <xf numFmtId="0" fontId="35" fillId="15" borderId="0" xfId="0" applyFont="1" applyFill="1" applyAlignment="1">
      <alignment horizontal="center" vertical="center"/>
    </xf>
    <xf numFmtId="0" fontId="35" fillId="15" borderId="0" xfId="0" quotePrefix="1" applyFont="1" applyFill="1" applyAlignment="1">
      <alignment horizontal="center" vertical="center"/>
    </xf>
    <xf numFmtId="0" fontId="35" fillId="3" borderId="0" xfId="0" quotePrefix="1" applyFont="1" applyFill="1" applyAlignment="1">
      <alignment horizontal="center" vertical="center"/>
    </xf>
    <xf numFmtId="0" fontId="39" fillId="3" borderId="20" xfId="0" quotePrefix="1" applyFont="1" applyFill="1" applyBorder="1" applyAlignment="1">
      <alignment horizontal="center" vertical="center"/>
    </xf>
    <xf numFmtId="0" fontId="39" fillId="3" borderId="37" xfId="0" quotePrefix="1" applyFont="1" applyFill="1" applyBorder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17" fontId="35" fillId="3" borderId="0" xfId="0" quotePrefix="1" applyNumberFormat="1" applyFont="1" applyFill="1" applyAlignment="1">
      <alignment horizontal="center" vertical="center"/>
    </xf>
    <xf numFmtId="17" fontId="35" fillId="15" borderId="0" xfId="0" quotePrefix="1" applyNumberFormat="1" applyFont="1" applyFill="1" applyAlignment="1">
      <alignment horizontal="center" vertical="center"/>
    </xf>
    <xf numFmtId="0" fontId="33" fillId="15" borderId="0" xfId="0" applyFont="1" applyFill="1" applyAlignment="1">
      <alignment horizontal="center" vertical="center"/>
    </xf>
    <xf numFmtId="0" fontId="50" fillId="2" borderId="9" xfId="0" applyFont="1" applyFill="1" applyBorder="1" applyAlignment="1">
      <alignment horizontal="center" vertical="center"/>
    </xf>
    <xf numFmtId="0" fontId="50" fillId="5" borderId="0" xfId="0" applyFont="1" applyFill="1" applyAlignment="1">
      <alignment horizontal="center" vertical="center"/>
    </xf>
    <xf numFmtId="0" fontId="61" fillId="30" borderId="60" xfId="0" applyFont="1" applyFill="1" applyBorder="1" applyAlignment="1">
      <alignment horizontal="center" vertical="center" wrapText="1" readingOrder="1"/>
    </xf>
    <xf numFmtId="165" fontId="48" fillId="3" borderId="1" xfId="0" applyNumberFormat="1" applyFont="1" applyFill="1" applyBorder="1" applyAlignment="1">
      <alignment horizontal="center" vertical="center"/>
    </xf>
    <xf numFmtId="166" fontId="62" fillId="2" borderId="1" xfId="0" applyNumberFormat="1" applyFont="1" applyFill="1" applyBorder="1" applyAlignment="1">
      <alignment horizontal="center" vertical="center" wrapText="1"/>
    </xf>
    <xf numFmtId="166" fontId="62" fillId="2" borderId="1" xfId="0" applyNumberFormat="1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/>
    </xf>
    <xf numFmtId="165" fontId="50" fillId="28" borderId="1" xfId="0" applyNumberFormat="1" applyFont="1" applyFill="1" applyBorder="1" applyAlignment="1">
      <alignment horizontal="center" vertical="center"/>
    </xf>
    <xf numFmtId="0" fontId="50" fillId="24" borderId="1" xfId="0" applyFont="1" applyFill="1" applyBorder="1" applyAlignment="1">
      <alignment horizontal="center" vertical="center"/>
    </xf>
    <xf numFmtId="165" fontId="50" fillId="24" borderId="1" xfId="0" applyNumberFormat="1" applyFont="1" applyFill="1" applyBorder="1" applyAlignment="1">
      <alignment horizontal="center" vertical="center"/>
    </xf>
    <xf numFmtId="165" fontId="50" fillId="24" borderId="1" xfId="0" applyNumberFormat="1" applyFont="1" applyFill="1" applyBorder="1" applyAlignment="1">
      <alignment horizontal="center"/>
    </xf>
    <xf numFmtId="165" fontId="47" fillId="6" borderId="1" xfId="0" applyNumberFormat="1" applyFont="1" applyFill="1" applyBorder="1" applyAlignment="1">
      <alignment horizontal="center" vertical="center"/>
    </xf>
    <xf numFmtId="166" fontId="50" fillId="23" borderId="1" xfId="0" applyNumberFormat="1" applyFont="1" applyFill="1" applyBorder="1" applyAlignment="1">
      <alignment horizontal="center" vertical="center"/>
    </xf>
    <xf numFmtId="0" fontId="50" fillId="2" borderId="8" xfId="0" applyFont="1" applyFill="1" applyBorder="1" applyAlignment="1">
      <alignment horizontal="center" vertical="center" wrapText="1"/>
    </xf>
    <xf numFmtId="1" fontId="48" fillId="18" borderId="20" xfId="0" applyNumberFormat="1" applyFont="1" applyFill="1" applyBorder="1" applyAlignment="1">
      <alignment horizontal="center" vertical="center"/>
    </xf>
    <xf numFmtId="1" fontId="48" fillId="6" borderId="6" xfId="0" applyNumberFormat="1" applyFont="1" applyFill="1" applyBorder="1" applyAlignment="1">
      <alignment horizontal="center" vertical="center" wrapText="1"/>
    </xf>
    <xf numFmtId="0" fontId="51" fillId="6" borderId="1" xfId="0" applyFont="1" applyFill="1" applyBorder="1" applyAlignment="1">
      <alignment horizontal="center" vertical="center"/>
    </xf>
    <xf numFmtId="0" fontId="51" fillId="6" borderId="11" xfId="0" applyFont="1" applyFill="1" applyBorder="1" applyAlignment="1">
      <alignment horizontal="right" vertical="center" wrapText="1"/>
    </xf>
    <xf numFmtId="0" fontId="17" fillId="6" borderId="1" xfId="0" applyFont="1" applyFill="1" applyBorder="1" applyAlignment="1">
      <alignment horizontal="center" vertical="center" wrapText="1"/>
    </xf>
    <xf numFmtId="164" fontId="17" fillId="6" borderId="1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5" fillId="8" borderId="15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64" fontId="17" fillId="6" borderId="15" xfId="1" applyNumberFormat="1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50" fillId="5" borderId="0" xfId="0" applyFont="1" applyFill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40" fillId="6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7" fillId="11" borderId="8" xfId="0" applyFont="1" applyFill="1" applyBorder="1" applyAlignment="1">
      <alignment horizontal="right" vertical="center"/>
    </xf>
    <xf numFmtId="0" fontId="7" fillId="1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0" fillId="2" borderId="0" xfId="0" applyFont="1" applyFill="1" applyAlignment="1">
      <alignment horizontal="center" vertical="center"/>
    </xf>
    <xf numFmtId="165" fontId="50" fillId="21" borderId="0" xfId="0" applyNumberFormat="1" applyFont="1" applyFill="1" applyAlignment="1">
      <alignment horizontal="center" vertical="center"/>
    </xf>
    <xf numFmtId="165" fontId="48" fillId="6" borderId="0" xfId="0" applyNumberFormat="1" applyFont="1" applyFill="1" applyAlignment="1">
      <alignment horizontal="center" vertical="center"/>
    </xf>
    <xf numFmtId="1" fontId="48" fillId="16" borderId="1" xfId="0" applyNumberFormat="1" applyFont="1" applyFill="1" applyBorder="1" applyAlignment="1">
      <alignment horizontal="center" vertical="center"/>
    </xf>
    <xf numFmtId="1" fontId="48" fillId="4" borderId="1" xfId="0" applyNumberFormat="1" applyFont="1" applyFill="1" applyBorder="1" applyAlignment="1">
      <alignment horizontal="center" vertical="center"/>
    </xf>
    <xf numFmtId="0" fontId="48" fillId="4" borderId="13" xfId="0" applyFont="1" applyFill="1" applyBorder="1" applyAlignment="1">
      <alignment horizontal="center" vertical="center"/>
    </xf>
    <xf numFmtId="165" fontId="48" fillId="2" borderId="1" xfId="0" applyNumberFormat="1" applyFont="1" applyFill="1" applyBorder="1" applyAlignment="1">
      <alignment horizontal="center" vertical="center"/>
    </xf>
    <xf numFmtId="1" fontId="48" fillId="3" borderId="14" xfId="0" applyNumberFormat="1" applyFont="1" applyFill="1" applyBorder="1" applyAlignment="1">
      <alignment horizontal="center" vertical="center"/>
    </xf>
    <xf numFmtId="1" fontId="48" fillId="3" borderId="15" xfId="0" applyNumberFormat="1" applyFont="1" applyFill="1" applyBorder="1" applyAlignment="1">
      <alignment horizontal="center" vertical="center"/>
    </xf>
    <xf numFmtId="1" fontId="48" fillId="18" borderId="15" xfId="0" applyNumberFormat="1" applyFont="1" applyFill="1" applyBorder="1" applyAlignment="1">
      <alignment horizontal="center" vertical="center"/>
    </xf>
    <xf numFmtId="165" fontId="50" fillId="21" borderId="15" xfId="0" applyNumberFormat="1" applyFont="1" applyFill="1" applyBorder="1" applyAlignment="1">
      <alignment horizontal="center" vertical="center"/>
    </xf>
    <xf numFmtId="0" fontId="41" fillId="7" borderId="11" xfId="0" applyFont="1" applyFill="1" applyBorder="1" applyAlignment="1">
      <alignment horizontal="center" vertical="center"/>
    </xf>
    <xf numFmtId="0" fontId="34" fillId="2" borderId="11" xfId="0" applyFont="1" applyFill="1" applyBorder="1" applyAlignment="1">
      <alignment horizontal="center" vertical="center"/>
    </xf>
    <xf numFmtId="0" fontId="35" fillId="3" borderId="46" xfId="0" quotePrefix="1" applyFont="1" applyFill="1" applyBorder="1" applyAlignment="1">
      <alignment horizontal="center" vertical="center"/>
    </xf>
    <xf numFmtId="0" fontId="35" fillId="15" borderId="46" xfId="0" applyFont="1" applyFill="1" applyBorder="1" applyAlignment="1">
      <alignment horizontal="center" vertical="center"/>
    </xf>
    <xf numFmtId="0" fontId="35" fillId="15" borderId="46" xfId="0" quotePrefix="1" applyFont="1" applyFill="1" applyBorder="1" applyAlignment="1">
      <alignment horizontal="center" vertical="center"/>
    </xf>
    <xf numFmtId="0" fontId="34" fillId="2" borderId="16" xfId="0" applyFont="1" applyFill="1" applyBorder="1" applyAlignment="1">
      <alignment horizontal="center" vertical="center"/>
    </xf>
    <xf numFmtId="0" fontId="35" fillId="3" borderId="46" xfId="0" applyFont="1" applyFill="1" applyBorder="1" applyAlignment="1">
      <alignment horizontal="center" vertical="center"/>
    </xf>
    <xf numFmtId="0" fontId="34" fillId="2" borderId="21" xfId="0" applyFont="1" applyFill="1" applyBorder="1" applyAlignment="1">
      <alignment horizontal="center" vertical="center"/>
    </xf>
    <xf numFmtId="0" fontId="32" fillId="8" borderId="34" xfId="0" applyFont="1" applyFill="1" applyBorder="1" applyAlignment="1">
      <alignment horizontal="center" vertical="center"/>
    </xf>
    <xf numFmtId="0" fontId="32" fillId="8" borderId="33" xfId="0" applyFont="1" applyFill="1" applyBorder="1" applyAlignment="1">
      <alignment horizontal="center" vertical="center"/>
    </xf>
    <xf numFmtId="0" fontId="34" fillId="2" borderId="55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 wrapText="1"/>
    </xf>
    <xf numFmtId="0" fontId="37" fillId="13" borderId="3" xfId="0" quotePrefix="1" applyFont="1" applyFill="1" applyBorder="1" applyAlignment="1">
      <alignment horizontal="center" vertical="center"/>
    </xf>
    <xf numFmtId="2" fontId="50" fillId="21" borderId="1" xfId="0" applyNumberFormat="1" applyFont="1" applyFill="1" applyBorder="1" applyAlignment="1">
      <alignment horizontal="center" vertical="center"/>
    </xf>
    <xf numFmtId="0" fontId="65" fillId="34" borderId="61" xfId="0" applyFont="1" applyFill="1" applyBorder="1" applyAlignment="1">
      <alignment horizontal="center" vertical="center" wrapText="1" readingOrder="1"/>
    </xf>
    <xf numFmtId="0" fontId="61" fillId="35" borderId="62" xfId="0" applyFont="1" applyFill="1" applyBorder="1" applyAlignment="1">
      <alignment horizontal="center" vertical="center" wrapText="1" readingOrder="1"/>
    </xf>
    <xf numFmtId="0" fontId="61" fillId="35" borderId="60" xfId="0" applyFont="1" applyFill="1" applyBorder="1" applyAlignment="1">
      <alignment horizontal="center" vertical="center" wrapText="1" readingOrder="1"/>
    </xf>
    <xf numFmtId="0" fontId="54" fillId="6" borderId="2" xfId="0" applyFont="1" applyFill="1" applyBorder="1" applyAlignment="1">
      <alignment horizontal="center" vertical="center"/>
    </xf>
    <xf numFmtId="0" fontId="54" fillId="4" borderId="2" xfId="0" applyFont="1" applyFill="1" applyBorder="1" applyAlignment="1">
      <alignment horizontal="center" vertical="center"/>
    </xf>
    <xf numFmtId="0" fontId="54" fillId="4" borderId="26" xfId="0" applyFont="1" applyFill="1" applyBorder="1" applyAlignment="1">
      <alignment horizontal="center" vertical="center"/>
    </xf>
    <xf numFmtId="0" fontId="54" fillId="4" borderId="4" xfId="0" applyFont="1" applyFill="1" applyBorder="1" applyAlignment="1">
      <alignment horizontal="center" vertical="center"/>
    </xf>
    <xf numFmtId="0" fontId="44" fillId="2" borderId="24" xfId="0" applyFont="1" applyFill="1" applyBorder="1" applyAlignment="1">
      <alignment horizontal="center" vertical="center"/>
    </xf>
    <xf numFmtId="0" fontId="44" fillId="2" borderId="34" xfId="0" applyFont="1" applyFill="1" applyBorder="1" applyAlignment="1">
      <alignment horizontal="center" vertical="center" wrapText="1"/>
    </xf>
    <xf numFmtId="0" fontId="44" fillId="2" borderId="6" xfId="0" applyFont="1" applyFill="1" applyBorder="1" applyAlignment="1">
      <alignment horizontal="center" vertical="center"/>
    </xf>
    <xf numFmtId="0" fontId="44" fillId="2" borderId="6" xfId="0" quotePrefix="1" applyFont="1" applyFill="1" applyBorder="1" applyAlignment="1">
      <alignment horizontal="center" vertical="center"/>
    </xf>
    <xf numFmtId="0" fontId="44" fillId="2" borderId="35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8" fillId="6" borderId="63" xfId="0" applyFont="1" applyFill="1" applyBorder="1" applyAlignment="1">
      <alignment horizontal="center" vertical="center" wrapText="1" readingOrder="1"/>
    </xf>
    <xf numFmtId="0" fontId="56" fillId="0" borderId="63" xfId="0" applyFont="1" applyBorder="1" applyAlignment="1">
      <alignment horizontal="center" vertical="center" wrapText="1" readingOrder="1"/>
    </xf>
    <xf numFmtId="165" fontId="56" fillId="6" borderId="63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horizontal="right"/>
    </xf>
    <xf numFmtId="0" fontId="64" fillId="28" borderId="1" xfId="0" applyFont="1" applyFill="1" applyBorder="1" applyAlignment="1">
      <alignment horizontal="center" vertical="center"/>
    </xf>
    <xf numFmtId="0" fontId="64" fillId="8" borderId="1" xfId="0" applyFont="1" applyFill="1" applyBorder="1" applyAlignment="1">
      <alignment horizontal="center" vertical="center"/>
    </xf>
    <xf numFmtId="0" fontId="64" fillId="2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14" fillId="8" borderId="1" xfId="0" applyFont="1" applyFill="1" applyBorder="1" applyAlignment="1">
      <alignment horizontal="center" vertical="center"/>
    </xf>
    <xf numFmtId="0" fontId="64" fillId="21" borderId="12" xfId="0" applyFont="1" applyFill="1" applyBorder="1" applyAlignment="1">
      <alignment horizontal="center" vertical="center"/>
    </xf>
    <xf numFmtId="165" fontId="58" fillId="8" borderId="1" xfId="0" applyNumberFormat="1" applyFont="1" applyFill="1" applyBorder="1" applyAlignment="1">
      <alignment horizontal="center" vertical="center"/>
    </xf>
    <xf numFmtId="1" fontId="16" fillId="4" borderId="15" xfId="0" applyNumberFormat="1" applyFont="1" applyFill="1" applyBorder="1" applyAlignment="1">
      <alignment horizontal="center" vertical="center"/>
    </xf>
    <xf numFmtId="164" fontId="16" fillId="4" borderId="1" xfId="1" applyNumberFormat="1" applyFont="1" applyFill="1" applyBorder="1" applyAlignment="1">
      <alignment horizontal="center" vertical="center"/>
    </xf>
    <xf numFmtId="1" fontId="16" fillId="4" borderId="1" xfId="0" applyNumberFormat="1" applyFont="1" applyFill="1" applyBorder="1" applyAlignment="1">
      <alignment horizontal="center" vertical="center"/>
    </xf>
    <xf numFmtId="164" fontId="16" fillId="6" borderId="1" xfId="1" applyNumberFormat="1" applyFont="1" applyFill="1" applyBorder="1" applyAlignment="1">
      <alignment horizontal="center" vertical="center"/>
    </xf>
    <xf numFmtId="1" fontId="16" fillId="6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7" fillId="37" borderId="15" xfId="0" applyFont="1" applyFill="1" applyBorder="1" applyAlignment="1">
      <alignment horizontal="center" vertical="center"/>
    </xf>
    <xf numFmtId="165" fontId="13" fillId="37" borderId="15" xfId="0" applyNumberFormat="1" applyFont="1" applyFill="1" applyBorder="1" applyAlignment="1">
      <alignment horizontal="center" vertical="center"/>
    </xf>
    <xf numFmtId="0" fontId="17" fillId="37" borderId="1" xfId="0" applyFont="1" applyFill="1" applyBorder="1" applyAlignment="1">
      <alignment horizontal="center" vertical="center"/>
    </xf>
    <xf numFmtId="165" fontId="13" fillId="37" borderId="1" xfId="0" applyNumberFormat="1" applyFont="1" applyFill="1" applyBorder="1" applyAlignment="1">
      <alignment horizontal="center" vertical="center"/>
    </xf>
    <xf numFmtId="0" fontId="17" fillId="37" borderId="11" xfId="0" applyFont="1" applyFill="1" applyBorder="1" applyAlignment="1">
      <alignment horizontal="center" vertical="center"/>
    </xf>
    <xf numFmtId="0" fontId="17" fillId="38" borderId="15" xfId="0" applyFont="1" applyFill="1" applyBorder="1" applyAlignment="1">
      <alignment horizontal="center" vertical="center"/>
    </xf>
    <xf numFmtId="165" fontId="13" fillId="38" borderId="15" xfId="0" applyNumberFormat="1" applyFont="1" applyFill="1" applyBorder="1" applyAlignment="1">
      <alignment horizontal="center" vertical="center"/>
    </xf>
    <xf numFmtId="0" fontId="17" fillId="38" borderId="1" xfId="0" applyFont="1" applyFill="1" applyBorder="1" applyAlignment="1">
      <alignment horizontal="center" vertical="center"/>
    </xf>
    <xf numFmtId="165" fontId="13" fillId="38" borderId="1" xfId="0" applyNumberFormat="1" applyFont="1" applyFill="1" applyBorder="1" applyAlignment="1">
      <alignment horizontal="center" vertical="center"/>
    </xf>
    <xf numFmtId="0" fontId="17" fillId="38" borderId="11" xfId="0" applyFont="1" applyFill="1" applyBorder="1" applyAlignment="1">
      <alignment horizontal="center" vertical="center"/>
    </xf>
    <xf numFmtId="0" fontId="5" fillId="21" borderId="1" xfId="0" applyFont="1" applyFill="1" applyBorder="1" applyAlignment="1">
      <alignment horizontal="center" vertical="center"/>
    </xf>
    <xf numFmtId="0" fontId="5" fillId="21" borderId="1" xfId="0" applyFont="1" applyFill="1" applyBorder="1" applyAlignment="1">
      <alignment horizontal="center" vertical="center" wrapText="1"/>
    </xf>
    <xf numFmtId="0" fontId="14" fillId="21" borderId="1" xfId="0" applyFont="1" applyFill="1" applyBorder="1" applyAlignment="1">
      <alignment horizontal="center" vertical="center"/>
    </xf>
    <xf numFmtId="0" fontId="69" fillId="29" borderId="11" xfId="0" applyFont="1" applyFill="1" applyBorder="1" applyAlignment="1">
      <alignment horizontal="center" vertical="center" wrapText="1"/>
    </xf>
    <xf numFmtId="0" fontId="70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63" fillId="38" borderId="11" xfId="0" applyFont="1" applyFill="1" applyBorder="1" applyAlignment="1">
      <alignment horizontal="center" vertical="center"/>
    </xf>
    <xf numFmtId="0" fontId="50" fillId="2" borderId="13" xfId="0" applyFont="1" applyFill="1" applyBorder="1" applyAlignment="1">
      <alignment horizontal="center" vertical="center"/>
    </xf>
    <xf numFmtId="0" fontId="48" fillId="15" borderId="1" xfId="0" applyFont="1" applyFill="1" applyBorder="1" applyAlignment="1">
      <alignment horizontal="center" vertical="center" wrapText="1"/>
    </xf>
    <xf numFmtId="0" fontId="50" fillId="23" borderId="1" xfId="0" applyFont="1" applyFill="1" applyBorder="1" applyAlignment="1">
      <alignment horizontal="center" vertical="center" wrapText="1"/>
    </xf>
    <xf numFmtId="2" fontId="50" fillId="23" borderId="1" xfId="0" applyNumberFormat="1" applyFont="1" applyFill="1" applyBorder="1" applyAlignment="1">
      <alignment horizontal="center" vertical="center"/>
    </xf>
    <xf numFmtId="0" fontId="41" fillId="18" borderId="1" xfId="0" applyFont="1" applyFill="1" applyBorder="1" applyAlignment="1">
      <alignment horizontal="center" vertical="center"/>
    </xf>
    <xf numFmtId="0" fontId="40" fillId="4" borderId="1" xfId="0" applyFont="1" applyFill="1" applyBorder="1" applyAlignment="1">
      <alignment horizontal="center" vertical="center"/>
    </xf>
    <xf numFmtId="17" fontId="35" fillId="15" borderId="51" xfId="0" quotePrefix="1" applyNumberFormat="1" applyFont="1" applyFill="1" applyBorder="1" applyAlignment="1">
      <alignment horizontal="center" vertical="center"/>
    </xf>
    <xf numFmtId="0" fontId="37" fillId="13" borderId="19" xfId="0" quotePrefix="1" applyFont="1" applyFill="1" applyBorder="1" applyAlignment="1">
      <alignment horizontal="center" vertical="center"/>
    </xf>
    <xf numFmtId="0" fontId="0" fillId="15" borderId="0" xfId="0" applyFill="1"/>
    <xf numFmtId="0" fontId="35" fillId="3" borderId="51" xfId="0" quotePrefix="1" applyFont="1" applyFill="1" applyBorder="1" applyAlignment="1">
      <alignment horizontal="center" vertical="center"/>
    </xf>
    <xf numFmtId="0" fontId="72" fillId="0" borderId="0" xfId="0" applyFont="1"/>
    <xf numFmtId="0" fontId="53" fillId="6" borderId="3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right"/>
    </xf>
    <xf numFmtId="0" fontId="7" fillId="10" borderId="6" xfId="0" applyFont="1" applyFill="1" applyBorder="1" applyAlignment="1">
      <alignment horizontal="center" vertical="center"/>
    </xf>
    <xf numFmtId="0" fontId="54" fillId="19" borderId="1" xfId="0" applyFont="1" applyFill="1" applyBorder="1" applyAlignment="1">
      <alignment horizontal="center" vertical="center"/>
    </xf>
    <xf numFmtId="3" fontId="54" fillId="19" borderId="1" xfId="0" applyNumberFormat="1" applyFont="1" applyFill="1" applyBorder="1" applyAlignment="1">
      <alignment horizontal="center" vertical="center"/>
    </xf>
    <xf numFmtId="0" fontId="54" fillId="19" borderId="14" xfId="0" applyFont="1" applyFill="1" applyBorder="1" applyAlignment="1">
      <alignment horizontal="center" vertical="center"/>
    </xf>
    <xf numFmtId="3" fontId="54" fillId="19" borderId="14" xfId="0" applyNumberFormat="1" applyFont="1" applyFill="1" applyBorder="1" applyAlignment="1">
      <alignment horizontal="center" vertical="center"/>
    </xf>
    <xf numFmtId="0" fontId="54" fillId="19" borderId="3" xfId="0" applyFont="1" applyFill="1" applyBorder="1" applyAlignment="1">
      <alignment horizontal="center" vertical="center"/>
    </xf>
    <xf numFmtId="3" fontId="54" fillId="19" borderId="3" xfId="0" applyNumberFormat="1" applyFont="1" applyFill="1" applyBorder="1" applyAlignment="1">
      <alignment horizontal="center" vertical="center"/>
    </xf>
    <xf numFmtId="0" fontId="73" fillId="6" borderId="1" xfId="0" applyFont="1" applyFill="1" applyBorder="1" applyAlignment="1">
      <alignment horizontal="center" vertical="center"/>
    </xf>
    <xf numFmtId="49" fontId="69" fillId="33" borderId="1" xfId="0" applyNumberFormat="1" applyFont="1" applyFill="1" applyBorder="1" applyAlignment="1">
      <alignment horizontal="center" vertical="center" wrapText="1"/>
    </xf>
    <xf numFmtId="49" fontId="69" fillId="39" borderId="1" xfId="0" applyNumberFormat="1" applyFont="1" applyFill="1" applyBorder="1" applyAlignment="1">
      <alignment horizontal="center" vertical="center" wrapText="1"/>
    </xf>
    <xf numFmtId="0" fontId="74" fillId="28" borderId="1" xfId="0" applyFont="1" applyFill="1" applyBorder="1" applyAlignment="1">
      <alignment horizontal="center" vertical="center"/>
    </xf>
    <xf numFmtId="0" fontId="74" fillId="8" borderId="1" xfId="0" applyFont="1" applyFill="1" applyBorder="1" applyAlignment="1">
      <alignment horizontal="center" vertical="center"/>
    </xf>
    <xf numFmtId="0" fontId="74" fillId="24" borderId="1" xfId="0" applyFont="1" applyFill="1" applyBorder="1" applyAlignment="1">
      <alignment horizontal="center" vertical="center"/>
    </xf>
    <xf numFmtId="0" fontId="74" fillId="2" borderId="1" xfId="0" applyFont="1" applyFill="1" applyBorder="1" applyAlignment="1">
      <alignment horizontal="center" vertical="center"/>
    </xf>
    <xf numFmtId="0" fontId="75" fillId="2" borderId="1" xfId="0" applyFont="1" applyFill="1" applyBorder="1" applyAlignment="1">
      <alignment horizontal="center" vertical="center"/>
    </xf>
    <xf numFmtId="0" fontId="76" fillId="2" borderId="1" xfId="0" applyFont="1" applyFill="1" applyBorder="1"/>
    <xf numFmtId="0" fontId="76" fillId="2" borderId="1" xfId="0" applyFont="1" applyFill="1" applyBorder="1" applyAlignment="1">
      <alignment horizontal="center" vertical="center"/>
    </xf>
    <xf numFmtId="20" fontId="53" fillId="4" borderId="29" xfId="0" applyNumberFormat="1" applyFont="1" applyFill="1" applyBorder="1" applyAlignment="1">
      <alignment horizontal="center" vertical="center"/>
    </xf>
    <xf numFmtId="0" fontId="53" fillId="4" borderId="16" xfId="0" applyFont="1" applyFill="1" applyBorder="1" applyAlignment="1">
      <alignment horizontal="center" vertical="center"/>
    </xf>
    <xf numFmtId="0" fontId="53" fillId="3" borderId="16" xfId="0" applyFont="1" applyFill="1" applyBorder="1" applyAlignment="1">
      <alignment horizontal="center" vertical="center"/>
    </xf>
    <xf numFmtId="0" fontId="5" fillId="21" borderId="11" xfId="0" applyFont="1" applyFill="1" applyBorder="1" applyAlignment="1">
      <alignment horizontal="center" vertical="center" wrapText="1"/>
    </xf>
    <xf numFmtId="164" fontId="11" fillId="4" borderId="11" xfId="1" applyNumberFormat="1" applyFont="1" applyFill="1" applyBorder="1" applyAlignment="1">
      <alignment horizontal="center" vertical="center"/>
    </xf>
    <xf numFmtId="0" fontId="77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53" fillId="6" borderId="14" xfId="0" applyFont="1" applyFill="1" applyBorder="1" applyAlignment="1">
      <alignment horizontal="center" vertical="center"/>
    </xf>
    <xf numFmtId="0" fontId="73" fillId="19" borderId="1" xfId="0" applyFont="1" applyFill="1" applyBorder="1" applyAlignment="1">
      <alignment horizontal="center" vertical="center"/>
    </xf>
    <xf numFmtId="0" fontId="7" fillId="22" borderId="1" xfId="0" applyFont="1" applyFill="1" applyBorder="1" applyAlignment="1">
      <alignment horizontal="center" vertical="center"/>
    </xf>
    <xf numFmtId="0" fontId="69" fillId="3" borderId="0" xfId="0" applyFont="1" applyFill="1" applyAlignment="1">
      <alignment horizontal="center" vertical="center"/>
    </xf>
    <xf numFmtId="165" fontId="53" fillId="6" borderId="14" xfId="0" applyNumberFormat="1" applyFont="1" applyFill="1" applyBorder="1" applyAlignment="1">
      <alignment horizontal="center" vertical="center"/>
    </xf>
    <xf numFmtId="0" fontId="53" fillId="6" borderId="26" xfId="0" applyFont="1" applyFill="1" applyBorder="1" applyAlignment="1">
      <alignment horizontal="center" vertical="center"/>
    </xf>
    <xf numFmtId="0" fontId="46" fillId="2" borderId="17" xfId="0" applyFont="1" applyFill="1" applyBorder="1" applyAlignment="1">
      <alignment horizontal="center" vertical="center"/>
    </xf>
    <xf numFmtId="165" fontId="46" fillId="2" borderId="17" xfId="0" applyNumberFormat="1" applyFont="1" applyFill="1" applyBorder="1" applyAlignment="1">
      <alignment horizontal="center" vertical="center"/>
    </xf>
    <xf numFmtId="165" fontId="46" fillId="40" borderId="40" xfId="0" applyNumberFormat="1" applyFont="1" applyFill="1" applyBorder="1" applyAlignment="1">
      <alignment horizontal="center" vertical="center"/>
    </xf>
    <xf numFmtId="0" fontId="65" fillId="41" borderId="63" xfId="0" applyFont="1" applyFill="1" applyBorder="1" applyAlignment="1">
      <alignment horizontal="center" vertical="center" wrapText="1" readingOrder="1"/>
    </xf>
    <xf numFmtId="0" fontId="67" fillId="41" borderId="63" xfId="0" applyFont="1" applyFill="1" applyBorder="1" applyAlignment="1">
      <alignment horizontal="center" vertical="center" wrapText="1" readingOrder="1"/>
    </xf>
    <xf numFmtId="0" fontId="78" fillId="32" borderId="63" xfId="0" applyFont="1" applyFill="1" applyBorder="1" applyAlignment="1">
      <alignment horizontal="center" vertical="center" wrapText="1" readingOrder="1"/>
    </xf>
    <xf numFmtId="1" fontId="80" fillId="18" borderId="1" xfId="0" applyNumberFormat="1" applyFont="1" applyFill="1" applyBorder="1" applyAlignment="1">
      <alignment horizontal="center" vertical="center"/>
    </xf>
    <xf numFmtId="0" fontId="44" fillId="2" borderId="17" xfId="0" applyFont="1" applyFill="1" applyBorder="1" applyAlignment="1">
      <alignment horizontal="center" vertical="center" wrapText="1"/>
    </xf>
    <xf numFmtId="0" fontId="44" fillId="23" borderId="54" xfId="0" applyFont="1" applyFill="1" applyBorder="1" applyAlignment="1">
      <alignment horizontal="center" vertical="center"/>
    </xf>
    <xf numFmtId="0" fontId="46" fillId="23" borderId="17" xfId="0" applyFont="1" applyFill="1" applyBorder="1" applyAlignment="1">
      <alignment horizontal="center" vertical="center"/>
    </xf>
    <xf numFmtId="165" fontId="46" fillId="23" borderId="17" xfId="0" applyNumberFormat="1" applyFont="1" applyFill="1" applyBorder="1" applyAlignment="1">
      <alignment horizontal="center" vertical="center"/>
    </xf>
    <xf numFmtId="0" fontId="7" fillId="23" borderId="2" xfId="0" applyFont="1" applyFill="1" applyBorder="1" applyAlignment="1">
      <alignment horizontal="center" vertical="center"/>
    </xf>
    <xf numFmtId="0" fontId="39" fillId="3" borderId="0" xfId="0" applyFont="1" applyFill="1" applyAlignment="1">
      <alignment horizontal="center" vertical="center"/>
    </xf>
    <xf numFmtId="0" fontId="43" fillId="0" borderId="0" xfId="0" applyFont="1"/>
    <xf numFmtId="0" fontId="54" fillId="3" borderId="0" xfId="0" applyFont="1" applyFill="1" applyAlignment="1">
      <alignment horizontal="center" vertical="center"/>
    </xf>
    <xf numFmtId="165" fontId="54" fillId="3" borderId="0" xfId="0" applyNumberFormat="1" applyFont="1" applyFill="1" applyAlignment="1">
      <alignment horizontal="center" vertical="center"/>
    </xf>
    <xf numFmtId="0" fontId="82" fillId="19" borderId="63" xfId="0" applyFont="1" applyFill="1" applyBorder="1" applyAlignment="1">
      <alignment horizontal="center" vertical="center" wrapText="1" readingOrder="1"/>
    </xf>
    <xf numFmtId="0" fontId="79" fillId="2" borderId="63" xfId="0" applyFont="1" applyFill="1" applyBorder="1" applyAlignment="1">
      <alignment horizontal="center" vertical="center" wrapText="1" readingOrder="1"/>
    </xf>
    <xf numFmtId="0" fontId="48" fillId="18" borderId="11" xfId="0" applyFont="1" applyFill="1" applyBorder="1" applyAlignment="1">
      <alignment horizontal="center" vertical="center" wrapText="1"/>
    </xf>
    <xf numFmtId="0" fontId="48" fillId="4" borderId="11" xfId="0" applyFont="1" applyFill="1" applyBorder="1" applyAlignment="1">
      <alignment horizontal="center" vertical="center"/>
    </xf>
    <xf numFmtId="0" fontId="48" fillId="4" borderId="12" xfId="0" applyFont="1" applyFill="1" applyBorder="1" applyAlignment="1">
      <alignment horizontal="center" vertical="center"/>
    </xf>
    <xf numFmtId="165" fontId="50" fillId="3" borderId="0" xfId="0" applyNumberFormat="1" applyFont="1" applyFill="1" applyAlignment="1">
      <alignment horizontal="center" vertical="center"/>
    </xf>
    <xf numFmtId="1" fontId="48" fillId="3" borderId="0" xfId="0" applyNumberFormat="1" applyFont="1" applyFill="1" applyAlignment="1">
      <alignment horizontal="center" vertical="center"/>
    </xf>
    <xf numFmtId="2" fontId="56" fillId="0" borderId="63" xfId="0" applyNumberFormat="1" applyFont="1" applyBorder="1" applyAlignment="1">
      <alignment horizontal="center" vertical="center" wrapText="1" readingOrder="1"/>
    </xf>
    <xf numFmtId="164" fontId="56" fillId="0" borderId="63" xfId="1" applyNumberFormat="1" applyFont="1" applyBorder="1" applyAlignment="1">
      <alignment horizontal="center" vertical="center" wrapText="1" readingOrder="1"/>
    </xf>
    <xf numFmtId="164" fontId="0" fillId="0" borderId="0" xfId="1" applyNumberFormat="1" applyFont="1" applyAlignment="1">
      <alignment horizontal="center" vertical="center"/>
    </xf>
    <xf numFmtId="0" fontId="83" fillId="41" borderId="63" xfId="0" applyFont="1" applyFill="1" applyBorder="1" applyAlignment="1">
      <alignment horizontal="center" vertical="center" wrapText="1" readingOrder="1"/>
    </xf>
    <xf numFmtId="0" fontId="48" fillId="41" borderId="63" xfId="0" applyFont="1" applyFill="1" applyBorder="1" applyAlignment="1">
      <alignment horizontal="center" vertical="center" wrapText="1" readingOrder="1"/>
    </xf>
    <xf numFmtId="165" fontId="0" fillId="0" borderId="0" xfId="0" applyNumberFormat="1" applyAlignment="1">
      <alignment horizontal="center" vertical="center"/>
    </xf>
    <xf numFmtId="0" fontId="41" fillId="4" borderId="14" xfId="0" applyFont="1" applyFill="1" applyBorder="1" applyAlignment="1">
      <alignment vertical="center" wrapText="1"/>
    </xf>
    <xf numFmtId="0" fontId="41" fillId="4" borderId="20" xfId="0" applyFont="1" applyFill="1" applyBorder="1" applyAlignment="1">
      <alignment vertical="center" wrapText="1"/>
    </xf>
    <xf numFmtId="0" fontId="41" fillId="4" borderId="15" xfId="0" applyFont="1" applyFill="1" applyBorder="1" applyAlignment="1">
      <alignment vertical="center" wrapText="1"/>
    </xf>
    <xf numFmtId="6" fontId="0" fillId="0" borderId="0" xfId="0" applyNumberFormat="1"/>
    <xf numFmtId="0" fontId="44" fillId="8" borderId="4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84" fillId="4" borderId="1" xfId="0" applyFont="1" applyFill="1" applyBorder="1" applyAlignment="1">
      <alignment horizontal="center" vertical="center" textRotation="90"/>
    </xf>
    <xf numFmtId="0" fontId="84" fillId="6" borderId="1" xfId="0" applyFont="1" applyFill="1" applyBorder="1" applyAlignment="1">
      <alignment horizontal="center" vertical="center" textRotation="90"/>
    </xf>
    <xf numFmtId="0" fontId="69" fillId="33" borderId="1" xfId="0" applyFont="1" applyFill="1" applyBorder="1" applyAlignment="1">
      <alignment horizontal="center" vertical="center"/>
    </xf>
    <xf numFmtId="0" fontId="69" fillId="39" borderId="1" xfId="0" applyFont="1" applyFill="1" applyBorder="1" applyAlignment="1">
      <alignment horizontal="center" vertical="center"/>
    </xf>
    <xf numFmtId="164" fontId="81" fillId="23" borderId="1" xfId="1" applyNumberFormat="1" applyFont="1" applyFill="1" applyBorder="1" applyAlignment="1">
      <alignment horizontal="center" vertical="center"/>
    </xf>
    <xf numFmtId="164" fontId="85" fillId="6" borderId="1" xfId="1" applyNumberFormat="1" applyFont="1" applyFill="1" applyBorder="1" applyAlignment="1">
      <alignment horizontal="center" vertical="center"/>
    </xf>
    <xf numFmtId="0" fontId="86" fillId="0" borderId="0" xfId="0" applyFont="1"/>
    <xf numFmtId="0" fontId="88" fillId="2" borderId="1" xfId="0" applyFont="1" applyFill="1" applyBorder="1" applyAlignment="1">
      <alignment horizontal="center" vertical="center"/>
    </xf>
    <xf numFmtId="0" fontId="91" fillId="0" borderId="0" xfId="0" applyFont="1"/>
    <xf numFmtId="0" fontId="91" fillId="0" borderId="0" xfId="0" applyFont="1" applyAlignment="1">
      <alignment vertical="center"/>
    </xf>
    <xf numFmtId="0" fontId="91" fillId="0" borderId="0" xfId="0" applyFont="1" applyAlignment="1">
      <alignment horizontal="right" vertical="center"/>
    </xf>
    <xf numFmtId="0" fontId="91" fillId="0" borderId="0" xfId="0" applyFont="1" applyAlignment="1">
      <alignment horizontal="center" vertical="center"/>
    </xf>
    <xf numFmtId="0" fontId="91" fillId="0" borderId="10" xfId="0" applyFont="1" applyBorder="1" applyAlignment="1">
      <alignment horizontal="right" vertical="center"/>
    </xf>
    <xf numFmtId="0" fontId="91" fillId="0" borderId="10" xfId="0" applyFont="1" applyBorder="1" applyAlignment="1">
      <alignment horizontal="center" vertical="center"/>
    </xf>
    <xf numFmtId="0" fontId="92" fillId="21" borderId="1" xfId="0" applyFont="1" applyFill="1" applyBorder="1" applyAlignment="1">
      <alignment horizontal="center" vertical="center" wrapText="1"/>
    </xf>
    <xf numFmtId="0" fontId="92" fillId="5" borderId="1" xfId="0" applyFont="1" applyFill="1" applyBorder="1" applyAlignment="1">
      <alignment horizontal="center" vertical="center"/>
    </xf>
    <xf numFmtId="0" fontId="92" fillId="5" borderId="1" xfId="0" applyFont="1" applyFill="1" applyBorder="1" applyAlignment="1">
      <alignment horizontal="center" vertical="center" wrapText="1"/>
    </xf>
    <xf numFmtId="0" fontId="91" fillId="18" borderId="1" xfId="0" applyFont="1" applyFill="1" applyBorder="1" applyAlignment="1">
      <alignment horizontal="center" vertical="center"/>
    </xf>
    <xf numFmtId="0" fontId="92" fillId="21" borderId="1" xfId="0" applyFont="1" applyFill="1" applyBorder="1" applyAlignment="1">
      <alignment horizontal="center" vertical="center"/>
    </xf>
    <xf numFmtId="0" fontId="93" fillId="3" borderId="1" xfId="0" applyFont="1" applyFill="1" applyBorder="1" applyAlignment="1">
      <alignment horizontal="center" vertical="center"/>
    </xf>
    <xf numFmtId="0" fontId="93" fillId="6" borderId="1" xfId="0" applyFont="1" applyFill="1" applyBorder="1" applyAlignment="1">
      <alignment horizontal="center" vertical="center"/>
    </xf>
    <xf numFmtId="165" fontId="94" fillId="18" borderId="1" xfId="0" applyNumberFormat="1" applyFont="1" applyFill="1" applyBorder="1" applyAlignment="1">
      <alignment horizontal="center" vertical="center"/>
    </xf>
    <xf numFmtId="0" fontId="93" fillId="18" borderId="1" xfId="0" applyFont="1" applyFill="1" applyBorder="1" applyAlignment="1">
      <alignment horizontal="center" vertical="center"/>
    </xf>
    <xf numFmtId="2" fontId="92" fillId="21" borderId="1" xfId="0" applyNumberFormat="1" applyFont="1" applyFill="1" applyBorder="1" applyAlignment="1">
      <alignment horizontal="center" vertical="center"/>
    </xf>
    <xf numFmtId="1" fontId="91" fillId="0" borderId="0" xfId="0" applyNumberFormat="1" applyFont="1" applyAlignment="1">
      <alignment horizontal="center" vertical="center"/>
    </xf>
    <xf numFmtId="10" fontId="91" fillId="0" borderId="0" xfId="1" applyNumberFormat="1" applyFont="1" applyAlignment="1">
      <alignment horizontal="center" vertical="center"/>
    </xf>
    <xf numFmtId="165" fontId="93" fillId="18" borderId="1" xfId="0" applyNumberFormat="1" applyFont="1" applyFill="1" applyBorder="1" applyAlignment="1">
      <alignment horizontal="center" vertical="center"/>
    </xf>
    <xf numFmtId="9" fontId="92" fillId="21" borderId="1" xfId="1" applyFont="1" applyFill="1" applyBorder="1" applyAlignment="1">
      <alignment horizontal="center" vertical="center"/>
    </xf>
    <xf numFmtId="0" fontId="93" fillId="2" borderId="1" xfId="0" applyFont="1" applyFill="1" applyBorder="1" applyAlignment="1">
      <alignment horizontal="center" vertical="center"/>
    </xf>
    <xf numFmtId="0" fontId="91" fillId="3" borderId="0" xfId="0" applyFont="1" applyFill="1"/>
    <xf numFmtId="165" fontId="92" fillId="21" borderId="1" xfId="0" applyNumberFormat="1" applyFont="1" applyFill="1" applyBorder="1" applyAlignment="1">
      <alignment horizontal="center" vertical="center"/>
    </xf>
    <xf numFmtId="9" fontId="91" fillId="0" borderId="0" xfId="1" applyFont="1" applyAlignment="1">
      <alignment horizontal="center" vertical="center"/>
    </xf>
    <xf numFmtId="1" fontId="93" fillId="3" borderId="0" xfId="0" applyNumberFormat="1" applyFont="1" applyFill="1" applyAlignment="1">
      <alignment horizontal="center" vertical="center"/>
    </xf>
    <xf numFmtId="0" fontId="93" fillId="3" borderId="0" xfId="0" applyFont="1" applyFill="1" applyAlignment="1">
      <alignment horizontal="center" vertical="center"/>
    </xf>
    <xf numFmtId="165" fontId="93" fillId="15" borderId="1" xfId="0" applyNumberFormat="1" applyFont="1" applyFill="1" applyBorder="1" applyAlignment="1">
      <alignment horizontal="center" vertical="center"/>
    </xf>
    <xf numFmtId="165" fontId="93" fillId="15" borderId="11" xfId="0" applyNumberFormat="1" applyFont="1" applyFill="1" applyBorder="1" applyAlignment="1">
      <alignment horizontal="center" vertical="center"/>
    </xf>
    <xf numFmtId="165" fontId="93" fillId="3" borderId="0" xfId="0" applyNumberFormat="1" applyFont="1" applyFill="1" applyAlignment="1">
      <alignment horizontal="center" vertical="center"/>
    </xf>
    <xf numFmtId="0" fontId="93" fillId="15" borderId="1" xfId="0" applyFont="1" applyFill="1" applyBorder="1" applyAlignment="1">
      <alignment horizontal="center" vertical="center"/>
    </xf>
    <xf numFmtId="0" fontId="93" fillId="15" borderId="11" xfId="0" applyFont="1" applyFill="1" applyBorder="1" applyAlignment="1">
      <alignment horizontal="center" vertical="center"/>
    </xf>
    <xf numFmtId="0" fontId="91" fillId="0" borderId="1" xfId="0" applyFont="1" applyBorder="1" applyAlignment="1">
      <alignment horizontal="center" vertical="center" wrapText="1"/>
    </xf>
    <xf numFmtId="10" fontId="91" fillId="0" borderId="1" xfId="1" applyNumberFormat="1" applyFont="1" applyBorder="1" applyAlignment="1">
      <alignment horizontal="center" vertical="center"/>
    </xf>
    <xf numFmtId="165" fontId="91" fillId="0" borderId="0" xfId="0" applyNumberFormat="1" applyFont="1"/>
    <xf numFmtId="2" fontId="92" fillId="3" borderId="1" xfId="0" applyNumberFormat="1" applyFont="1" applyFill="1" applyBorder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48" fillId="3" borderId="0" xfId="0" applyFont="1" applyFill="1" applyAlignment="1">
      <alignment horizontal="center" vertical="center"/>
    </xf>
    <xf numFmtId="165" fontId="48" fillId="3" borderId="0" xfId="0" applyNumberFormat="1" applyFont="1" applyFill="1" applyAlignment="1">
      <alignment horizontal="center" vertical="center"/>
    </xf>
    <xf numFmtId="0" fontId="50" fillId="3" borderId="0" xfId="0" applyFont="1" applyFill="1" applyAlignment="1">
      <alignment horizontal="center" vertical="center"/>
    </xf>
    <xf numFmtId="1" fontId="47" fillId="3" borderId="0" xfId="0" applyNumberFormat="1" applyFont="1" applyFill="1" applyAlignment="1">
      <alignment horizontal="center" vertical="center"/>
    </xf>
    <xf numFmtId="0" fontId="50" fillId="3" borderId="0" xfId="0" applyFont="1" applyFill="1" applyAlignment="1">
      <alignment horizontal="center" vertical="center" wrapText="1"/>
    </xf>
    <xf numFmtId="0" fontId="96" fillId="21" borderId="1" xfId="0" applyFont="1" applyFill="1" applyBorder="1" applyAlignment="1">
      <alignment horizontal="center" vertical="center" wrapText="1"/>
    </xf>
    <xf numFmtId="0" fontId="96" fillId="5" borderId="1" xfId="0" applyFont="1" applyFill="1" applyBorder="1" applyAlignment="1">
      <alignment horizontal="center" vertical="center"/>
    </xf>
    <xf numFmtId="0" fontId="96" fillId="5" borderId="1" xfId="0" applyFont="1" applyFill="1" applyBorder="1" applyAlignment="1">
      <alignment horizontal="center" vertical="center" wrapText="1"/>
    </xf>
    <xf numFmtId="0" fontId="96" fillId="21" borderId="1" xfId="0" applyFont="1" applyFill="1" applyBorder="1" applyAlignment="1">
      <alignment horizontal="center" vertical="center"/>
    </xf>
    <xf numFmtId="1" fontId="97" fillId="3" borderId="1" xfId="0" applyNumberFormat="1" applyFont="1" applyFill="1" applyBorder="1" applyAlignment="1">
      <alignment horizontal="center" vertical="center"/>
    </xf>
    <xf numFmtId="1" fontId="98" fillId="18" borderId="1" xfId="0" applyNumberFormat="1" applyFont="1" applyFill="1" applyBorder="1" applyAlignment="1">
      <alignment horizontal="center" vertical="center"/>
    </xf>
    <xf numFmtId="1" fontId="97" fillId="18" borderId="1" xfId="0" applyNumberFormat="1" applyFont="1" applyFill="1" applyBorder="1" applyAlignment="1">
      <alignment horizontal="center" vertical="center"/>
    </xf>
    <xf numFmtId="2" fontId="96" fillId="21" borderId="1" xfId="0" applyNumberFormat="1" applyFont="1" applyFill="1" applyBorder="1" applyAlignment="1">
      <alignment horizontal="center" vertical="center"/>
    </xf>
    <xf numFmtId="1" fontId="97" fillId="2" borderId="1" xfId="0" applyNumberFormat="1" applyFont="1" applyFill="1" applyBorder="1" applyAlignment="1">
      <alignment horizontal="center" vertical="center"/>
    </xf>
    <xf numFmtId="0" fontId="96" fillId="21" borderId="14" xfId="0" applyFont="1" applyFill="1" applyBorder="1" applyAlignment="1">
      <alignment horizontal="center" vertical="center"/>
    </xf>
    <xf numFmtId="1" fontId="97" fillId="3" borderId="14" xfId="0" applyNumberFormat="1" applyFont="1" applyFill="1" applyBorder="1" applyAlignment="1">
      <alignment horizontal="center" vertical="center"/>
    </xf>
    <xf numFmtId="0" fontId="86" fillId="0" borderId="10" xfId="0" applyFont="1" applyBorder="1" applyAlignment="1">
      <alignment horizontal="right" vertical="center"/>
    </xf>
    <xf numFmtId="0" fontId="89" fillId="3" borderId="1" xfId="0" applyFont="1" applyFill="1" applyBorder="1" applyAlignment="1">
      <alignment horizontal="center" vertical="center" wrapText="1"/>
    </xf>
    <xf numFmtId="0" fontId="101" fillId="21" borderId="1" xfId="0" applyFont="1" applyFill="1" applyBorder="1" applyAlignment="1">
      <alignment horizontal="center" vertical="center"/>
    </xf>
    <xf numFmtId="0" fontId="86" fillId="0" borderId="1" xfId="0" applyFont="1" applyBorder="1" applyAlignment="1">
      <alignment horizontal="center" vertical="center"/>
    </xf>
    <xf numFmtId="14" fontId="86" fillId="0" borderId="1" xfId="0" applyNumberFormat="1" applyFont="1" applyBorder="1" applyAlignment="1">
      <alignment horizontal="center" vertical="center"/>
    </xf>
    <xf numFmtId="0" fontId="87" fillId="0" borderId="0" xfId="0" applyFont="1"/>
    <xf numFmtId="0" fontId="99" fillId="0" borderId="0" xfId="0" applyFont="1" applyAlignment="1">
      <alignment horizontal="center" vertical="center"/>
    </xf>
    <xf numFmtId="0" fontId="99" fillId="0" borderId="0" xfId="0" applyFont="1" applyAlignment="1">
      <alignment vertical="center"/>
    </xf>
    <xf numFmtId="0" fontId="86" fillId="15" borderId="1" xfId="0" applyFont="1" applyFill="1" applyBorder="1" applyAlignment="1">
      <alignment horizontal="center" vertical="center" wrapText="1"/>
    </xf>
    <xf numFmtId="16" fontId="95" fillId="3" borderId="1" xfId="0" applyNumberFormat="1" applyFont="1" applyFill="1" applyBorder="1" applyAlignment="1">
      <alignment horizontal="center" vertical="center" wrapText="1"/>
    </xf>
    <xf numFmtId="0" fontId="95" fillId="3" borderId="1" xfId="0" applyFont="1" applyFill="1" applyBorder="1" applyAlignment="1">
      <alignment horizontal="center" vertical="center" wrapText="1"/>
    </xf>
    <xf numFmtId="20" fontId="95" fillId="3" borderId="1" xfId="0" applyNumberFormat="1" applyFont="1" applyFill="1" applyBorder="1" applyAlignment="1">
      <alignment horizontal="center" vertical="center" wrapText="1"/>
    </xf>
    <xf numFmtId="0" fontId="102" fillId="2" borderId="1" xfId="0" applyFont="1" applyFill="1" applyBorder="1" applyAlignment="1">
      <alignment horizontal="center" vertical="center"/>
    </xf>
    <xf numFmtId="0" fontId="104" fillId="2" borderId="1" xfId="0" applyFont="1" applyFill="1" applyBorder="1" applyAlignment="1">
      <alignment horizontal="center" vertical="center"/>
    </xf>
    <xf numFmtId="0" fontId="99" fillId="0" borderId="1" xfId="0" applyFont="1" applyBorder="1" applyAlignment="1">
      <alignment horizontal="center" vertical="center" wrapText="1"/>
    </xf>
    <xf numFmtId="0" fontId="105" fillId="0" borderId="0" xfId="0" applyFont="1" applyAlignment="1">
      <alignment horizontal="center" vertical="center"/>
    </xf>
    <xf numFmtId="0" fontId="99" fillId="0" borderId="0" xfId="0" applyFont="1" applyAlignment="1">
      <alignment horizontal="center"/>
    </xf>
    <xf numFmtId="0" fontId="99" fillId="0" borderId="1" xfId="0" applyFont="1" applyBorder="1" applyAlignment="1">
      <alignment horizontal="center" vertical="center"/>
    </xf>
    <xf numFmtId="0" fontId="88" fillId="2" borderId="8" xfId="0" applyFont="1" applyFill="1" applyBorder="1" applyAlignment="1">
      <alignment horizontal="center" vertical="center"/>
    </xf>
    <xf numFmtId="0" fontId="100" fillId="13" borderId="1" xfId="0" quotePrefix="1" applyFont="1" applyFill="1" applyBorder="1" applyAlignment="1">
      <alignment horizontal="center" vertical="center"/>
    </xf>
    <xf numFmtId="0" fontId="89" fillId="3" borderId="1" xfId="0" quotePrefix="1" applyFont="1" applyFill="1" applyBorder="1" applyAlignment="1">
      <alignment horizontal="center" vertical="center"/>
    </xf>
    <xf numFmtId="0" fontId="89" fillId="3" borderId="2" xfId="0" quotePrefix="1" applyFont="1" applyFill="1" applyBorder="1" applyAlignment="1">
      <alignment horizontal="center" vertical="center"/>
    </xf>
    <xf numFmtId="0" fontId="100" fillId="13" borderId="14" xfId="0" quotePrefix="1" applyFont="1" applyFill="1" applyBorder="1" applyAlignment="1">
      <alignment horizontal="center" vertical="center"/>
    </xf>
    <xf numFmtId="0" fontId="89" fillId="3" borderId="14" xfId="0" quotePrefix="1" applyFont="1" applyFill="1" applyBorder="1" applyAlignment="1">
      <alignment horizontal="center" vertical="center"/>
    </xf>
    <xf numFmtId="0" fontId="89" fillId="3" borderId="26" xfId="0" quotePrefix="1" applyFont="1" applyFill="1" applyBorder="1" applyAlignment="1">
      <alignment horizontal="center" vertical="center"/>
    </xf>
    <xf numFmtId="0" fontId="100" fillId="13" borderId="36" xfId="0" quotePrefix="1" applyFont="1" applyFill="1" applyBorder="1" applyAlignment="1">
      <alignment horizontal="center" vertical="center"/>
    </xf>
    <xf numFmtId="0" fontId="89" fillId="3" borderId="36" xfId="0" quotePrefix="1" applyFont="1" applyFill="1" applyBorder="1" applyAlignment="1">
      <alignment horizontal="center" vertical="center"/>
    </xf>
    <xf numFmtId="0" fontId="89" fillId="3" borderId="50" xfId="0" quotePrefix="1" applyFont="1" applyFill="1" applyBorder="1" applyAlignment="1">
      <alignment horizontal="center" vertical="center"/>
    </xf>
    <xf numFmtId="0" fontId="106" fillId="15" borderId="51" xfId="0" quotePrefix="1" applyFont="1" applyFill="1" applyBorder="1" applyAlignment="1">
      <alignment horizontal="center" vertical="center"/>
    </xf>
    <xf numFmtId="0" fontId="106" fillId="3" borderId="51" xfId="0" quotePrefix="1" applyFont="1" applyFill="1" applyBorder="1" applyAlignment="1">
      <alignment horizontal="center" vertical="center"/>
    </xf>
    <xf numFmtId="17" fontId="106" fillId="15" borderId="51" xfId="0" quotePrefix="1" applyNumberFormat="1" applyFont="1" applyFill="1" applyBorder="1" applyAlignment="1">
      <alignment horizontal="center" vertical="center"/>
    </xf>
    <xf numFmtId="17" fontId="106" fillId="3" borderId="51" xfId="0" quotePrefix="1" applyNumberFormat="1" applyFont="1" applyFill="1" applyBorder="1" applyAlignment="1">
      <alignment horizontal="center" vertical="center"/>
    </xf>
    <xf numFmtId="0" fontId="88" fillId="2" borderId="5" xfId="0" applyFont="1" applyFill="1" applyBorder="1" applyAlignment="1">
      <alignment horizontal="center" vertical="center"/>
    </xf>
    <xf numFmtId="0" fontId="88" fillId="2" borderId="6" xfId="0" applyFont="1" applyFill="1" applyBorder="1" applyAlignment="1">
      <alignment horizontal="center" vertical="center"/>
    </xf>
    <xf numFmtId="0" fontId="106" fillId="15" borderId="32" xfId="0" applyFont="1" applyFill="1" applyBorder="1" applyAlignment="1">
      <alignment horizontal="center" vertical="center"/>
    </xf>
    <xf numFmtId="0" fontId="106" fillId="3" borderId="32" xfId="0" quotePrefix="1" applyFont="1" applyFill="1" applyBorder="1" applyAlignment="1">
      <alignment horizontal="center" vertical="center"/>
    </xf>
    <xf numFmtId="17" fontId="106" fillId="3" borderId="32" xfId="0" quotePrefix="1" applyNumberFormat="1" applyFont="1" applyFill="1" applyBorder="1" applyAlignment="1">
      <alignment horizontal="center" vertical="center"/>
    </xf>
    <xf numFmtId="17" fontId="106" fillId="15" borderId="32" xfId="0" quotePrefix="1" applyNumberFormat="1" applyFont="1" applyFill="1" applyBorder="1" applyAlignment="1">
      <alignment horizontal="center" vertical="center"/>
    </xf>
    <xf numFmtId="0" fontId="100" fillId="13" borderId="6" xfId="0" quotePrefix="1" applyFont="1" applyFill="1" applyBorder="1" applyAlignment="1">
      <alignment horizontal="center" vertical="center"/>
    </xf>
    <xf numFmtId="0" fontId="89" fillId="3" borderId="6" xfId="0" quotePrefix="1" applyFont="1" applyFill="1" applyBorder="1" applyAlignment="1">
      <alignment horizontal="center" vertical="center"/>
    </xf>
    <xf numFmtId="0" fontId="89" fillId="3" borderId="7" xfId="0" quotePrefix="1" applyFont="1" applyFill="1" applyBorder="1" applyAlignment="1">
      <alignment horizontal="center" vertical="center"/>
    </xf>
    <xf numFmtId="0" fontId="106" fillId="15" borderId="0" xfId="0" applyFont="1" applyFill="1" applyAlignment="1">
      <alignment horizontal="center" vertical="center"/>
    </xf>
    <xf numFmtId="0" fontId="106" fillId="3" borderId="0" xfId="0" quotePrefix="1" applyFont="1" applyFill="1" applyAlignment="1">
      <alignment horizontal="center" vertical="center"/>
    </xf>
    <xf numFmtId="0" fontId="106" fillId="15" borderId="0" xfId="0" quotePrefix="1" applyFont="1" applyFill="1" applyAlignment="1">
      <alignment horizontal="center" vertical="center"/>
    </xf>
    <xf numFmtId="17" fontId="106" fillId="15" borderId="0" xfId="0" quotePrefix="1" applyNumberFormat="1" applyFont="1" applyFill="1" applyAlignment="1">
      <alignment horizontal="center" vertical="center"/>
    </xf>
    <xf numFmtId="17" fontId="106" fillId="3" borderId="0" xfId="0" quotePrefix="1" applyNumberFormat="1" applyFont="1" applyFill="1" applyAlignment="1">
      <alignment horizontal="center" vertical="center"/>
    </xf>
    <xf numFmtId="0" fontId="88" fillId="2" borderId="9" xfId="0" applyFont="1" applyFill="1" applyBorder="1" applyAlignment="1">
      <alignment horizontal="center" vertical="center"/>
    </xf>
    <xf numFmtId="0" fontId="88" fillId="2" borderId="3" xfId="0" applyFont="1" applyFill="1" applyBorder="1" applyAlignment="1">
      <alignment horizontal="center" vertical="center"/>
    </xf>
    <xf numFmtId="0" fontId="86" fillId="0" borderId="14" xfId="0" applyFont="1" applyBorder="1" applyAlignment="1">
      <alignment horizontal="center"/>
    </xf>
    <xf numFmtId="0" fontId="100" fillId="21" borderId="54" xfId="0" applyFont="1" applyFill="1" applyBorder="1" applyAlignment="1">
      <alignment horizontal="center"/>
    </xf>
    <xf numFmtId="0" fontId="100" fillId="21" borderId="17" xfId="0" applyFont="1" applyFill="1" applyBorder="1" applyAlignment="1">
      <alignment horizontal="center"/>
    </xf>
    <xf numFmtId="0" fontId="100" fillId="21" borderId="17" xfId="0" applyFont="1" applyFill="1" applyBorder="1" applyAlignment="1">
      <alignment horizontal="center" vertical="center"/>
    </xf>
    <xf numFmtId="0" fontId="100" fillId="21" borderId="17" xfId="0" applyFont="1" applyFill="1" applyBorder="1" applyAlignment="1">
      <alignment horizontal="center" vertical="center" wrapText="1"/>
    </xf>
    <xf numFmtId="0" fontId="107" fillId="21" borderId="17" xfId="0" applyFont="1" applyFill="1" applyBorder="1" applyAlignment="1">
      <alignment horizontal="center" vertical="center" wrapText="1"/>
    </xf>
    <xf numFmtId="0" fontId="107" fillId="21" borderId="18" xfId="0" applyFont="1" applyFill="1" applyBorder="1" applyAlignment="1">
      <alignment horizontal="center" vertical="center" wrapText="1"/>
    </xf>
    <xf numFmtId="0" fontId="86" fillId="2" borderId="1" xfId="0" applyFont="1" applyFill="1" applyBorder="1"/>
    <xf numFmtId="0" fontId="102" fillId="21" borderId="1" xfId="0" applyFont="1" applyFill="1" applyBorder="1" applyAlignment="1">
      <alignment horizontal="center" vertical="center"/>
    </xf>
    <xf numFmtId="0" fontId="102" fillId="21" borderId="1" xfId="0" applyFont="1" applyFill="1" applyBorder="1" applyAlignment="1">
      <alignment horizontal="center" vertical="center" wrapText="1"/>
    </xf>
    <xf numFmtId="0" fontId="108" fillId="2" borderId="1" xfId="0" applyFont="1" applyFill="1" applyBorder="1" applyAlignment="1">
      <alignment horizontal="center" vertical="center"/>
    </xf>
    <xf numFmtId="0" fontId="102" fillId="2" borderId="1" xfId="0" applyFont="1" applyFill="1" applyBorder="1" applyAlignment="1">
      <alignment horizontal="center" vertical="center" wrapText="1"/>
    </xf>
    <xf numFmtId="0" fontId="102" fillId="2" borderId="20" xfId="0" applyFont="1" applyFill="1" applyBorder="1" applyAlignment="1">
      <alignment horizontal="center" vertical="center"/>
    </xf>
    <xf numFmtId="0" fontId="102" fillId="2" borderId="21" xfId="0" applyFont="1" applyFill="1" applyBorder="1" applyAlignment="1">
      <alignment horizontal="center" vertical="center"/>
    </xf>
    <xf numFmtId="0" fontId="102" fillId="2" borderId="0" xfId="0" applyFont="1" applyFill="1" applyAlignment="1">
      <alignment horizontal="center" vertical="center"/>
    </xf>
    <xf numFmtId="0" fontId="102" fillId="2" borderId="0" xfId="0" applyFont="1" applyFill="1" applyAlignment="1">
      <alignment horizontal="center" vertical="center" wrapText="1"/>
    </xf>
    <xf numFmtId="0" fontId="86" fillId="0" borderId="5" xfId="0" applyFont="1" applyBorder="1" applyAlignment="1">
      <alignment horizontal="center" vertical="center"/>
    </xf>
    <xf numFmtId="49" fontId="86" fillId="3" borderId="6" xfId="0" quotePrefix="1" applyNumberFormat="1" applyFont="1" applyFill="1" applyBorder="1" applyAlignment="1">
      <alignment horizontal="center" vertical="center"/>
    </xf>
    <xf numFmtId="49" fontId="86" fillId="3" borderId="1" xfId="0" quotePrefix="1" applyNumberFormat="1" applyFont="1" applyFill="1" applyBorder="1" applyAlignment="1">
      <alignment horizontal="center" vertical="center"/>
    </xf>
    <xf numFmtId="0" fontId="102" fillId="28" borderId="6" xfId="0" applyFont="1" applyFill="1" applyBorder="1" applyAlignment="1">
      <alignment horizontal="center" vertical="center"/>
    </xf>
    <xf numFmtId="0" fontId="102" fillId="24" borderId="6" xfId="0" applyFont="1" applyFill="1" applyBorder="1" applyAlignment="1">
      <alignment horizontal="center" vertical="center"/>
    </xf>
    <xf numFmtId="0" fontId="101" fillId="2" borderId="47" xfId="0" applyFont="1" applyFill="1" applyBorder="1" applyAlignment="1">
      <alignment horizontal="center" vertical="center"/>
    </xf>
    <xf numFmtId="0" fontId="86" fillId="0" borderId="8" xfId="0" applyFont="1" applyBorder="1" applyAlignment="1">
      <alignment horizontal="center" vertical="center"/>
    </xf>
    <xf numFmtId="49" fontId="86" fillId="15" borderId="1" xfId="0" applyNumberFormat="1" applyFont="1" applyFill="1" applyBorder="1" applyAlignment="1">
      <alignment vertical="center"/>
    </xf>
    <xf numFmtId="49" fontId="86" fillId="15" borderId="1" xfId="0" applyNumberFormat="1" applyFont="1" applyFill="1" applyBorder="1" applyAlignment="1">
      <alignment horizontal="center" vertical="center"/>
    </xf>
    <xf numFmtId="49" fontId="86" fillId="3" borderId="1" xfId="0" applyNumberFormat="1" applyFont="1" applyFill="1" applyBorder="1" applyAlignment="1">
      <alignment horizontal="center" vertical="center"/>
    </xf>
    <xf numFmtId="49" fontId="86" fillId="0" borderId="1" xfId="0" applyNumberFormat="1" applyFont="1" applyBorder="1" applyAlignment="1">
      <alignment horizontal="center" vertical="center"/>
    </xf>
    <xf numFmtId="49" fontId="86" fillId="0" borderId="1" xfId="0" quotePrefix="1" applyNumberFormat="1" applyFont="1" applyBorder="1" applyAlignment="1">
      <alignment horizontal="center" vertical="center"/>
    </xf>
    <xf numFmtId="49" fontId="86" fillId="27" borderId="1" xfId="0" applyNumberFormat="1" applyFont="1" applyFill="1" applyBorder="1" applyAlignment="1">
      <alignment vertical="center"/>
    </xf>
    <xf numFmtId="49" fontId="86" fillId="27" borderId="1" xfId="0" quotePrefix="1" applyNumberFormat="1" applyFont="1" applyFill="1" applyBorder="1" applyAlignment="1">
      <alignment horizontal="center" vertical="center"/>
    </xf>
    <xf numFmtId="49" fontId="86" fillId="15" borderId="1" xfId="0" quotePrefix="1" applyNumberFormat="1" applyFont="1" applyFill="1" applyBorder="1" applyAlignment="1">
      <alignment horizontal="center" vertical="center"/>
    </xf>
    <xf numFmtId="49" fontId="86" fillId="15" borderId="14" xfId="0" applyNumberFormat="1" applyFont="1" applyFill="1" applyBorder="1" applyAlignment="1">
      <alignment vertical="center"/>
    </xf>
    <xf numFmtId="49" fontId="86" fillId="3" borderId="14" xfId="0" quotePrefix="1" applyNumberFormat="1" applyFont="1" applyFill="1" applyBorder="1" applyAlignment="1">
      <alignment horizontal="center" vertical="center"/>
    </xf>
    <xf numFmtId="0" fontId="86" fillId="0" borderId="29" xfId="0" applyFont="1" applyBorder="1" applyAlignment="1">
      <alignment horizontal="center" vertical="center"/>
    </xf>
    <xf numFmtId="0" fontId="101" fillId="2" borderId="48" xfId="0" applyFont="1" applyFill="1" applyBorder="1" applyAlignment="1">
      <alignment horizontal="center" vertical="center"/>
    </xf>
    <xf numFmtId="0" fontId="86" fillId="0" borderId="9" xfId="0" applyFont="1" applyBorder="1" applyAlignment="1">
      <alignment horizontal="center" vertical="center"/>
    </xf>
    <xf numFmtId="49" fontId="86" fillId="15" borderId="3" xfId="0" applyNumberFormat="1" applyFont="1" applyFill="1" applyBorder="1" applyAlignment="1">
      <alignment vertical="center"/>
    </xf>
    <xf numFmtId="49" fontId="86" fillId="27" borderId="3" xfId="0" quotePrefix="1" applyNumberFormat="1" applyFont="1" applyFill="1" applyBorder="1" applyAlignment="1">
      <alignment horizontal="center" vertical="center"/>
    </xf>
    <xf numFmtId="49" fontId="86" fillId="0" borderId="3" xfId="0" quotePrefix="1" applyNumberFormat="1" applyFont="1" applyBorder="1" applyAlignment="1">
      <alignment horizontal="center" vertical="center"/>
    </xf>
    <xf numFmtId="49" fontId="86" fillId="15" borderId="3" xfId="0" quotePrefix="1" applyNumberFormat="1" applyFont="1" applyFill="1" applyBorder="1" applyAlignment="1">
      <alignment horizontal="center" vertical="center"/>
    </xf>
    <xf numFmtId="0" fontId="102" fillId="2" borderId="54" xfId="0" applyFont="1" applyFill="1" applyBorder="1" applyAlignment="1">
      <alignment horizontal="center" vertical="center"/>
    </xf>
    <xf numFmtId="0" fontId="101" fillId="2" borderId="39" xfId="0" applyFont="1" applyFill="1" applyBorder="1" applyAlignment="1">
      <alignment horizontal="center" vertical="center"/>
    </xf>
    <xf numFmtId="0" fontId="86" fillId="0" borderId="15" xfId="0" applyFont="1" applyBorder="1" applyAlignment="1">
      <alignment horizontal="center" vertical="center"/>
    </xf>
    <xf numFmtId="0" fontId="86" fillId="15" borderId="0" xfId="0" quotePrefix="1" applyFont="1" applyFill="1" applyAlignment="1">
      <alignment horizontal="center" vertical="center"/>
    </xf>
    <xf numFmtId="0" fontId="101" fillId="2" borderId="8" xfId="0" applyFont="1" applyFill="1" applyBorder="1" applyAlignment="1">
      <alignment horizontal="center" vertical="center"/>
    </xf>
    <xf numFmtId="0" fontId="101" fillId="2" borderId="9" xfId="0" applyFont="1" applyFill="1" applyBorder="1" applyAlignment="1">
      <alignment horizontal="center" vertical="center"/>
    </xf>
    <xf numFmtId="0" fontId="86" fillId="0" borderId="3" xfId="0" applyFont="1" applyBorder="1" applyAlignment="1">
      <alignment horizontal="center" vertical="center"/>
    </xf>
    <xf numFmtId="0" fontId="86" fillId="15" borderId="51" xfId="0" applyFont="1" applyFill="1" applyBorder="1" applyAlignment="1">
      <alignment horizontal="center" vertical="center"/>
    </xf>
    <xf numFmtId="0" fontId="86" fillId="0" borderId="51" xfId="0" quotePrefix="1" applyFont="1" applyBorder="1" applyAlignment="1">
      <alignment horizontal="center" vertical="center"/>
    </xf>
    <xf numFmtId="0" fontId="86" fillId="15" borderId="51" xfId="0" quotePrefix="1" applyFont="1" applyFill="1" applyBorder="1" applyAlignment="1">
      <alignment horizontal="center" vertical="center"/>
    </xf>
    <xf numFmtId="0" fontId="86" fillId="3" borderId="11" xfId="0" applyFont="1" applyFill="1" applyBorder="1" applyAlignment="1">
      <alignment horizontal="center" vertical="center"/>
    </xf>
    <xf numFmtId="0" fontId="86" fillId="3" borderId="28" xfId="0" applyFont="1" applyFill="1" applyBorder="1" applyAlignment="1">
      <alignment horizontal="center" vertical="center"/>
    </xf>
    <xf numFmtId="0" fontId="86" fillId="15" borderId="51" xfId="0" applyFont="1" applyFill="1" applyBorder="1" applyAlignment="1">
      <alignment vertical="center"/>
    </xf>
    <xf numFmtId="0" fontId="86" fillId="3" borderId="51" xfId="0" applyFont="1" applyFill="1" applyBorder="1" applyAlignment="1">
      <alignment horizontal="center" vertical="center"/>
    </xf>
    <xf numFmtId="0" fontId="100" fillId="28" borderId="1" xfId="0" quotePrefix="1" applyFont="1" applyFill="1" applyBorder="1" applyAlignment="1">
      <alignment horizontal="center" vertical="center"/>
    </xf>
    <xf numFmtId="0" fontId="100" fillId="24" borderId="1" xfId="0" quotePrefix="1" applyFont="1" applyFill="1" applyBorder="1" applyAlignment="1">
      <alignment horizontal="center" vertical="center"/>
    </xf>
    <xf numFmtId="0" fontId="90" fillId="6" borderId="2" xfId="0" quotePrefix="1" applyFont="1" applyFill="1" applyBorder="1" applyAlignment="1">
      <alignment horizontal="center" vertical="center"/>
    </xf>
    <xf numFmtId="0" fontId="100" fillId="28" borderId="1" xfId="0" applyFont="1" applyFill="1" applyBorder="1" applyAlignment="1">
      <alignment horizontal="center" vertical="center"/>
    </xf>
    <xf numFmtId="0" fontId="100" fillId="24" borderId="1" xfId="0" applyFont="1" applyFill="1" applyBorder="1" applyAlignment="1">
      <alignment horizontal="center" vertical="center"/>
    </xf>
    <xf numFmtId="0" fontId="90" fillId="6" borderId="2" xfId="0" applyFont="1" applyFill="1" applyBorder="1" applyAlignment="1">
      <alignment horizontal="center" vertical="center"/>
    </xf>
    <xf numFmtId="0" fontId="100" fillId="28" borderId="14" xfId="0" applyFont="1" applyFill="1" applyBorder="1" applyAlignment="1">
      <alignment horizontal="center" vertical="center"/>
    </xf>
    <xf numFmtId="0" fontId="100" fillId="24" borderId="14" xfId="0" applyFont="1" applyFill="1" applyBorder="1" applyAlignment="1">
      <alignment horizontal="center" vertical="center"/>
    </xf>
    <xf numFmtId="0" fontId="90" fillId="6" borderId="26" xfId="0" applyFont="1" applyFill="1" applyBorder="1" applyAlignment="1">
      <alignment horizontal="center" vertical="center"/>
    </xf>
    <xf numFmtId="0" fontId="100" fillId="28" borderId="3" xfId="0" quotePrefix="1" applyFont="1" applyFill="1" applyBorder="1" applyAlignment="1">
      <alignment horizontal="center" vertical="center"/>
    </xf>
    <xf numFmtId="0" fontId="100" fillId="24" borderId="3" xfId="0" quotePrefix="1" applyFont="1" applyFill="1" applyBorder="1" applyAlignment="1">
      <alignment horizontal="center" vertical="center"/>
    </xf>
    <xf numFmtId="0" fontId="90" fillId="6" borderId="4" xfId="0" quotePrefix="1" applyFont="1" applyFill="1" applyBorder="1" applyAlignment="1">
      <alignment horizontal="center" vertical="center"/>
    </xf>
    <xf numFmtId="0" fontId="88" fillId="2" borderId="47" xfId="0" applyFont="1" applyFill="1" applyBorder="1" applyAlignment="1">
      <alignment horizontal="center" vertical="center"/>
    </xf>
    <xf numFmtId="0" fontId="88" fillId="2" borderId="45" xfId="0" applyFont="1" applyFill="1" applyBorder="1" applyAlignment="1">
      <alignment horizontal="center" vertical="center"/>
    </xf>
    <xf numFmtId="0" fontId="88" fillId="2" borderId="48" xfId="0" applyFont="1" applyFill="1" applyBorder="1" applyAlignment="1">
      <alignment horizontal="center" vertical="center"/>
    </xf>
    <xf numFmtId="49" fontId="86" fillId="0" borderId="6" xfId="0" applyNumberFormat="1" applyFont="1" applyBorder="1" applyAlignment="1">
      <alignment horizontal="center" vertical="center"/>
    </xf>
    <xf numFmtId="49" fontId="86" fillId="0" borderId="6" xfId="0" quotePrefix="1" applyNumberFormat="1" applyFont="1" applyBorder="1" applyAlignment="1">
      <alignment horizontal="center" vertical="center"/>
    </xf>
    <xf numFmtId="49" fontId="86" fillId="0" borderId="14" xfId="0" quotePrefix="1" applyNumberFormat="1" applyFont="1" applyBorder="1" applyAlignment="1">
      <alignment horizontal="center" vertical="center"/>
    </xf>
    <xf numFmtId="49" fontId="86" fillId="15" borderId="14" xfId="0" applyNumberFormat="1" applyFont="1" applyFill="1" applyBorder="1" applyAlignment="1">
      <alignment horizontal="center" vertical="center"/>
    </xf>
    <xf numFmtId="0" fontId="100" fillId="28" borderId="6" xfId="0" quotePrefix="1" applyFont="1" applyFill="1" applyBorder="1" applyAlignment="1">
      <alignment horizontal="center" vertical="center"/>
    </xf>
    <xf numFmtId="0" fontId="100" fillId="24" borderId="6" xfId="0" quotePrefix="1" applyFont="1" applyFill="1" applyBorder="1" applyAlignment="1">
      <alignment horizontal="center" vertical="center"/>
    </xf>
    <xf numFmtId="0" fontId="90" fillId="6" borderId="7" xfId="0" quotePrefix="1" applyFont="1" applyFill="1" applyBorder="1" applyAlignment="1">
      <alignment horizontal="center" vertical="center"/>
    </xf>
    <xf numFmtId="0" fontId="102" fillId="2" borderId="14" xfId="0" applyFont="1" applyFill="1" applyBorder="1" applyAlignment="1">
      <alignment horizontal="center"/>
    </xf>
    <xf numFmtId="0" fontId="102" fillId="2" borderId="20" xfId="0" applyFont="1" applyFill="1" applyBorder="1" applyAlignment="1">
      <alignment horizontal="center" wrapText="1"/>
    </xf>
    <xf numFmtId="0" fontId="102" fillId="28" borderId="53" xfId="0" applyFont="1" applyFill="1" applyBorder="1" applyAlignment="1">
      <alignment horizontal="center" vertical="center"/>
    </xf>
    <xf numFmtId="0" fontId="102" fillId="24" borderId="20" xfId="0" applyFont="1" applyFill="1" applyBorder="1" applyAlignment="1">
      <alignment horizontal="center" vertical="center"/>
    </xf>
    <xf numFmtId="0" fontId="108" fillId="6" borderId="37" xfId="0" applyFont="1" applyFill="1" applyBorder="1" applyAlignment="1">
      <alignment horizontal="center" vertical="center"/>
    </xf>
    <xf numFmtId="0" fontId="102" fillId="23" borderId="56" xfId="0" applyFont="1" applyFill="1" applyBorder="1" applyAlignment="1">
      <alignment horizontal="center" vertical="center" wrapText="1"/>
    </xf>
    <xf numFmtId="0" fontId="88" fillId="2" borderId="24" xfId="0" applyFont="1" applyFill="1" applyBorder="1" applyAlignment="1">
      <alignment horizontal="center" vertical="center"/>
    </xf>
    <xf numFmtId="49" fontId="86" fillId="15" borderId="3" xfId="0" applyNumberFormat="1" applyFont="1" applyFill="1" applyBorder="1" applyAlignment="1">
      <alignment horizontal="center" vertical="center"/>
    </xf>
    <xf numFmtId="1" fontId="88" fillId="28" borderId="1" xfId="0" applyNumberFormat="1" applyFont="1" applyFill="1" applyBorder="1" applyAlignment="1">
      <alignment horizontal="center" vertical="center"/>
    </xf>
    <xf numFmtId="1" fontId="88" fillId="24" borderId="1" xfId="1" quotePrefix="1" applyNumberFormat="1" applyFont="1" applyFill="1" applyBorder="1" applyAlignment="1">
      <alignment horizontal="center" vertical="center"/>
    </xf>
    <xf numFmtId="1" fontId="89" fillId="6" borderId="1" xfId="1" quotePrefix="1" applyNumberFormat="1" applyFont="1" applyFill="1" applyBorder="1" applyAlignment="1">
      <alignment horizontal="center" vertical="center"/>
    </xf>
    <xf numFmtId="1" fontId="88" fillId="28" borderId="15" xfId="0" applyNumberFormat="1" applyFont="1" applyFill="1" applyBorder="1" applyAlignment="1">
      <alignment horizontal="center" vertical="center"/>
    </xf>
    <xf numFmtId="1" fontId="88" fillId="24" borderId="15" xfId="1" quotePrefix="1" applyNumberFormat="1" applyFont="1" applyFill="1" applyBorder="1" applyAlignment="1">
      <alignment horizontal="center" vertical="center"/>
    </xf>
    <xf numFmtId="1" fontId="89" fillId="6" borderId="15" xfId="1" quotePrefix="1" applyNumberFormat="1" applyFont="1" applyFill="1" applyBorder="1" applyAlignment="1">
      <alignment horizontal="center" vertical="center"/>
    </xf>
    <xf numFmtId="0" fontId="101" fillId="21" borderId="6" xfId="0" applyFont="1" applyFill="1" applyBorder="1" applyAlignment="1">
      <alignment horizontal="center" vertical="center"/>
    </xf>
    <xf numFmtId="0" fontId="102" fillId="21" borderId="6" xfId="0" applyFont="1" applyFill="1" applyBorder="1" applyAlignment="1">
      <alignment horizontal="center" vertical="center"/>
    </xf>
    <xf numFmtId="0" fontId="108" fillId="6" borderId="6" xfId="0" applyFont="1" applyFill="1" applyBorder="1" applyAlignment="1">
      <alignment horizontal="center" vertical="center"/>
    </xf>
    <xf numFmtId="0" fontId="86" fillId="0" borderId="0" xfId="0" quotePrefix="1" applyFont="1" applyAlignment="1">
      <alignment horizontal="center" vertical="center"/>
    </xf>
    <xf numFmtId="0" fontId="86" fillId="15" borderId="0" xfId="0" applyFont="1" applyFill="1" applyAlignment="1">
      <alignment horizontal="center" vertical="center"/>
    </xf>
    <xf numFmtId="0" fontId="86" fillId="3" borderId="0" xfId="0" quotePrefix="1" applyFont="1" applyFill="1" applyAlignment="1">
      <alignment horizontal="center" vertical="center"/>
    </xf>
    <xf numFmtId="14" fontId="86" fillId="15" borderId="0" xfId="0" quotePrefix="1" applyNumberFormat="1" applyFont="1" applyFill="1" applyAlignment="1">
      <alignment horizontal="center" vertical="center"/>
    </xf>
    <xf numFmtId="1" fontId="88" fillId="28" borderId="3" xfId="0" applyNumberFormat="1" applyFont="1" applyFill="1" applyBorder="1" applyAlignment="1">
      <alignment horizontal="center" vertical="center"/>
    </xf>
    <xf numFmtId="1" fontId="88" fillId="24" borderId="3" xfId="1" quotePrefix="1" applyNumberFormat="1" applyFont="1" applyFill="1" applyBorder="1" applyAlignment="1">
      <alignment horizontal="center" vertical="center"/>
    </xf>
    <xf numFmtId="1" fontId="89" fillId="6" borderId="3" xfId="1" quotePrefix="1" applyNumberFormat="1" applyFont="1" applyFill="1" applyBorder="1" applyAlignment="1">
      <alignment horizontal="center" vertical="center"/>
    </xf>
    <xf numFmtId="0" fontId="86" fillId="15" borderId="0" xfId="0" quotePrefix="1" applyFont="1" applyFill="1" applyAlignment="1">
      <alignment vertical="center"/>
    </xf>
    <xf numFmtId="0" fontId="102" fillId="2" borderId="5" xfId="0" applyFont="1" applyFill="1" applyBorder="1" applyAlignment="1">
      <alignment horizontal="center" vertical="center"/>
    </xf>
    <xf numFmtId="49" fontId="86" fillId="0" borderId="0" xfId="0" quotePrefix="1" applyNumberFormat="1" applyFont="1" applyAlignment="1">
      <alignment horizontal="center" vertical="center"/>
    </xf>
    <xf numFmtId="0" fontId="86" fillId="15" borderId="0" xfId="0" applyFont="1" applyFill="1" applyAlignment="1">
      <alignment vertical="center"/>
    </xf>
    <xf numFmtId="17" fontId="86" fillId="3" borderId="0" xfId="0" quotePrefix="1" applyNumberFormat="1" applyFont="1" applyFill="1" applyAlignment="1">
      <alignment horizontal="center" vertical="center"/>
    </xf>
    <xf numFmtId="0" fontId="86" fillId="3" borderId="0" xfId="0" applyFont="1" applyFill="1" applyAlignment="1">
      <alignment horizontal="center" vertical="center"/>
    </xf>
    <xf numFmtId="0" fontId="86" fillId="15" borderId="0" xfId="0" applyFont="1" applyFill="1"/>
    <xf numFmtId="1" fontId="88" fillId="28" borderId="13" xfId="0" applyNumberFormat="1" applyFont="1" applyFill="1" applyBorder="1" applyAlignment="1">
      <alignment horizontal="center" vertical="center"/>
    </xf>
    <xf numFmtId="1" fontId="88" fillId="28" borderId="49" xfId="0" applyNumberFormat="1" applyFont="1" applyFill="1" applyBorder="1" applyAlignment="1">
      <alignment horizontal="center" vertical="center"/>
    </xf>
    <xf numFmtId="0" fontId="102" fillId="21" borderId="34" xfId="0" applyFont="1" applyFill="1" applyBorder="1" applyAlignment="1">
      <alignment horizontal="center" vertical="center"/>
    </xf>
    <xf numFmtId="49" fontId="86" fillId="0" borderId="16" xfId="0" quotePrefix="1" applyNumberFormat="1" applyFont="1" applyBorder="1" applyAlignment="1">
      <alignment horizontal="center" vertical="center"/>
    </xf>
    <xf numFmtId="49" fontId="86" fillId="0" borderId="58" xfId="0" quotePrefix="1" applyNumberFormat="1" applyFont="1" applyBorder="1" applyAlignment="1">
      <alignment horizontal="center" vertical="center"/>
    </xf>
    <xf numFmtId="0" fontId="86" fillId="15" borderId="58" xfId="0" applyFont="1" applyFill="1" applyBorder="1" applyAlignment="1">
      <alignment vertical="center"/>
    </xf>
    <xf numFmtId="0" fontId="86" fillId="15" borderId="58" xfId="0" quotePrefix="1" applyFont="1" applyFill="1" applyBorder="1" applyAlignment="1">
      <alignment vertical="center"/>
    </xf>
    <xf numFmtId="0" fontId="86" fillId="15" borderId="58" xfId="0" applyFont="1" applyFill="1" applyBorder="1" applyAlignment="1">
      <alignment horizontal="center" vertical="center"/>
    </xf>
    <xf numFmtId="49" fontId="86" fillId="0" borderId="21" xfId="0" quotePrefix="1" applyNumberFormat="1" applyFont="1" applyBorder="1" applyAlignment="1">
      <alignment horizontal="center" vertical="center"/>
    </xf>
    <xf numFmtId="0" fontId="86" fillId="15" borderId="21" xfId="0" quotePrefix="1" applyFont="1" applyFill="1" applyBorder="1" applyAlignment="1">
      <alignment horizontal="center" vertical="center"/>
    </xf>
    <xf numFmtId="0" fontId="86" fillId="0" borderId="21" xfId="0" quotePrefix="1" applyFont="1" applyBorder="1" applyAlignment="1">
      <alignment horizontal="center" vertical="center"/>
    </xf>
    <xf numFmtId="0" fontId="86" fillId="15" borderId="64" xfId="0" applyFont="1" applyFill="1" applyBorder="1" applyAlignment="1">
      <alignment vertical="center"/>
    </xf>
    <xf numFmtId="0" fontId="88" fillId="8" borderId="1" xfId="0" applyFont="1" applyFill="1" applyBorder="1" applyAlignment="1">
      <alignment horizontal="center" vertical="center" wrapText="1"/>
    </xf>
    <xf numFmtId="0" fontId="88" fillId="28" borderId="1" xfId="0" applyFont="1" applyFill="1" applyBorder="1" applyAlignment="1">
      <alignment horizontal="center" vertical="center" wrapText="1"/>
    </xf>
    <xf numFmtId="167" fontId="88" fillId="28" borderId="1" xfId="0" applyNumberFormat="1" applyFont="1" applyFill="1" applyBorder="1" applyAlignment="1">
      <alignment horizontal="center" vertical="center" wrapText="1"/>
    </xf>
    <xf numFmtId="167" fontId="89" fillId="3" borderId="1" xfId="0" applyNumberFormat="1" applyFont="1" applyFill="1" applyBorder="1" applyAlignment="1">
      <alignment horizontal="center" vertical="center" wrapText="1"/>
    </xf>
    <xf numFmtId="0" fontId="88" fillId="24" borderId="1" xfId="0" applyFont="1" applyFill="1" applyBorder="1" applyAlignment="1">
      <alignment horizontal="center" vertical="center" wrapText="1"/>
    </xf>
    <xf numFmtId="167" fontId="88" fillId="24" borderId="1" xfId="0" applyNumberFormat="1" applyFont="1" applyFill="1" applyBorder="1" applyAlignment="1">
      <alignment horizontal="center" vertical="center" wrapText="1"/>
    </xf>
    <xf numFmtId="167" fontId="100" fillId="23" borderId="25" xfId="1" quotePrefix="1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10" fillId="3" borderId="6" xfId="0" applyFont="1" applyFill="1" applyBorder="1" applyAlignment="1">
      <alignment horizontal="center" vertical="center"/>
    </xf>
    <xf numFmtId="0" fontId="110" fillId="4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88" fillId="2" borderId="29" xfId="0" applyFont="1" applyFill="1" applyBorder="1" applyAlignment="1">
      <alignment horizontal="center" vertical="center"/>
    </xf>
    <xf numFmtId="0" fontId="88" fillId="2" borderId="14" xfId="0" applyFont="1" applyFill="1" applyBorder="1" applyAlignment="1">
      <alignment horizontal="center" vertical="center"/>
    </xf>
    <xf numFmtId="0" fontId="88" fillId="31" borderId="1" xfId="0" applyFont="1" applyFill="1" applyBorder="1" applyAlignment="1">
      <alignment horizontal="center" vertical="center" wrapText="1"/>
    </xf>
    <xf numFmtId="0" fontId="88" fillId="40" borderId="1" xfId="0" applyFont="1" applyFill="1" applyBorder="1" applyAlignment="1">
      <alignment horizontal="center" vertical="center" wrapText="1"/>
    </xf>
    <xf numFmtId="0" fontId="88" fillId="13" borderId="1" xfId="0" applyFont="1" applyFill="1" applyBorder="1" applyAlignment="1">
      <alignment horizontal="center" vertical="center" wrapText="1"/>
    </xf>
    <xf numFmtId="0" fontId="89" fillId="33" borderId="1" xfId="0" applyFont="1" applyFill="1" applyBorder="1" applyAlignment="1">
      <alignment horizontal="center" vertical="center" wrapText="1"/>
    </xf>
    <xf numFmtId="0" fontId="88" fillId="2" borderId="1" xfId="0" applyFont="1" applyFill="1" applyBorder="1" applyAlignment="1">
      <alignment horizontal="center" vertical="center" wrapText="1"/>
    </xf>
    <xf numFmtId="0" fontId="96" fillId="2" borderId="1" xfId="0" applyFont="1" applyFill="1" applyBorder="1" applyAlignment="1">
      <alignment horizontal="center" vertical="center" wrapText="1"/>
    </xf>
    <xf numFmtId="0" fontId="88" fillId="23" borderId="1" xfId="0" applyFont="1" applyFill="1" applyBorder="1" applyAlignment="1">
      <alignment horizontal="center" vertical="center" wrapText="1"/>
    </xf>
    <xf numFmtId="0" fontId="88" fillId="26" borderId="1" xfId="0" applyFont="1" applyFill="1" applyBorder="1" applyAlignment="1">
      <alignment horizontal="center" vertical="center" wrapText="1"/>
    </xf>
    <xf numFmtId="0" fontId="89" fillId="33" borderId="1" xfId="0" applyFont="1" applyFill="1" applyBorder="1" applyAlignment="1">
      <alignment horizontal="center" vertical="center"/>
    </xf>
    <xf numFmtId="0" fontId="111" fillId="3" borderId="1" xfId="0" applyFont="1" applyFill="1" applyBorder="1" applyAlignment="1">
      <alignment horizontal="center" vertical="center"/>
    </xf>
    <xf numFmtId="165" fontId="112" fillId="23" borderId="1" xfId="0" applyNumberFormat="1" applyFont="1" applyFill="1" applyBorder="1" applyAlignment="1">
      <alignment horizontal="center" vertical="center"/>
    </xf>
    <xf numFmtId="0" fontId="113" fillId="3" borderId="1" xfId="0" applyFont="1" applyFill="1" applyBorder="1" applyAlignment="1">
      <alignment horizontal="center" vertical="center"/>
    </xf>
    <xf numFmtId="0" fontId="111" fillId="2" borderId="1" xfId="0" applyFont="1" applyFill="1" applyBorder="1" applyAlignment="1">
      <alignment horizontal="center" vertical="center"/>
    </xf>
    <xf numFmtId="165" fontId="111" fillId="33" borderId="1" xfId="0" applyNumberFormat="1" applyFont="1" applyFill="1" applyBorder="1" applyAlignment="1">
      <alignment horizontal="center" vertical="center"/>
    </xf>
    <xf numFmtId="1" fontId="111" fillId="3" borderId="1" xfId="0" applyNumberFormat="1" applyFont="1" applyFill="1" applyBorder="1" applyAlignment="1">
      <alignment horizontal="center" vertical="center"/>
    </xf>
    <xf numFmtId="1" fontId="111" fillId="33" borderId="1" xfId="0" applyNumberFormat="1" applyFont="1" applyFill="1" applyBorder="1" applyAlignment="1">
      <alignment horizontal="center" vertical="center"/>
    </xf>
    <xf numFmtId="1" fontId="112" fillId="23" borderId="1" xfId="0" applyNumberFormat="1" applyFont="1" applyFill="1" applyBorder="1" applyAlignment="1">
      <alignment horizontal="center" vertical="center"/>
    </xf>
    <xf numFmtId="0" fontId="113" fillId="2" borderId="1" xfId="0" applyFont="1" applyFill="1" applyBorder="1" applyAlignment="1">
      <alignment horizontal="center" vertical="center"/>
    </xf>
    <xf numFmtId="2" fontId="114" fillId="0" borderId="1" xfId="0" applyNumberFormat="1" applyFont="1" applyBorder="1" applyAlignment="1">
      <alignment horizontal="center"/>
    </xf>
    <xf numFmtId="2" fontId="114" fillId="2" borderId="1" xfId="0" applyNumberFormat="1" applyFont="1" applyFill="1" applyBorder="1" applyAlignment="1">
      <alignment horizontal="center"/>
    </xf>
    <xf numFmtId="0" fontId="87" fillId="2" borderId="1" xfId="0" applyFont="1" applyFill="1" applyBorder="1"/>
    <xf numFmtId="0" fontId="118" fillId="13" borderId="1" xfId="0" applyFont="1" applyFill="1" applyBorder="1" applyAlignment="1">
      <alignment horizontal="center" vertical="center" wrapText="1" readingOrder="1"/>
    </xf>
    <xf numFmtId="0" fontId="111" fillId="18" borderId="1" xfId="0" applyFont="1" applyFill="1" applyBorder="1" applyAlignment="1">
      <alignment horizontal="center" vertical="center" wrapText="1" readingOrder="1"/>
    </xf>
    <xf numFmtId="0" fontId="89" fillId="18" borderId="1" xfId="0" applyFont="1" applyFill="1" applyBorder="1" applyAlignment="1">
      <alignment horizontal="center" vertical="center" wrapText="1" readingOrder="1"/>
    </xf>
    <xf numFmtId="0" fontId="119" fillId="42" borderId="1" xfId="0" applyFont="1" applyFill="1" applyBorder="1" applyAlignment="1">
      <alignment horizontal="center" vertical="center" wrapText="1" readingOrder="1"/>
    </xf>
    <xf numFmtId="0" fontId="120" fillId="42" borderId="1" xfId="0" applyFont="1" applyFill="1" applyBorder="1" applyAlignment="1">
      <alignment horizontal="center" vertical="center" wrapText="1" readingOrder="1"/>
    </xf>
    <xf numFmtId="0" fontId="100" fillId="13" borderId="1" xfId="0" applyFont="1" applyFill="1" applyBorder="1" applyAlignment="1">
      <alignment horizontal="center" vertical="center" wrapText="1" readingOrder="1"/>
    </xf>
    <xf numFmtId="0" fontId="121" fillId="8" borderId="11" xfId="0" applyFont="1" applyFill="1" applyBorder="1" applyAlignment="1">
      <alignment horizontal="center" vertical="center" wrapText="1" readingOrder="1"/>
    </xf>
    <xf numFmtId="0" fontId="122" fillId="18" borderId="1" xfId="0" applyFont="1" applyFill="1" applyBorder="1" applyAlignment="1">
      <alignment horizontal="center" vertical="center"/>
    </xf>
    <xf numFmtId="0" fontId="123" fillId="42" borderId="1" xfId="0" applyFont="1" applyFill="1" applyBorder="1" applyAlignment="1">
      <alignment horizontal="center" vertical="center"/>
    </xf>
    <xf numFmtId="0" fontId="123" fillId="0" borderId="1" xfId="0" applyFont="1" applyBorder="1" applyAlignment="1">
      <alignment horizontal="center" vertical="center"/>
    </xf>
    <xf numFmtId="0" fontId="121" fillId="8" borderId="1" xfId="0" applyFont="1" applyFill="1" applyBorder="1" applyAlignment="1">
      <alignment horizontal="center" vertical="center" wrapText="1" readingOrder="1"/>
    </xf>
    <xf numFmtId="2" fontId="125" fillId="13" borderId="1" xfId="0" applyNumberFormat="1" applyFont="1" applyFill="1" applyBorder="1" applyAlignment="1">
      <alignment horizontal="center" vertical="center"/>
    </xf>
    <xf numFmtId="0" fontId="121" fillId="23" borderId="1" xfId="0" applyFont="1" applyFill="1" applyBorder="1" applyAlignment="1">
      <alignment horizontal="center" vertical="center"/>
    </xf>
    <xf numFmtId="165" fontId="123" fillId="0" borderId="1" xfId="0" applyNumberFormat="1" applyFont="1" applyBorder="1" applyAlignment="1">
      <alignment horizontal="center" vertical="center"/>
    </xf>
    <xf numFmtId="0" fontId="89" fillId="3" borderId="11" xfId="0" applyFont="1" applyFill="1" applyBorder="1" applyAlignment="1">
      <alignment horizontal="center" vertical="center"/>
    </xf>
    <xf numFmtId="0" fontId="88" fillId="2" borderId="11" xfId="0" applyFont="1" applyFill="1" applyBorder="1" applyAlignment="1">
      <alignment horizontal="center" vertical="center"/>
    </xf>
    <xf numFmtId="0" fontId="89" fillId="3" borderId="1" xfId="0" applyFont="1" applyFill="1" applyBorder="1" applyAlignment="1">
      <alignment horizontal="center" vertical="center"/>
    </xf>
    <xf numFmtId="0" fontId="88" fillId="24" borderId="1" xfId="0" applyFont="1" applyFill="1" applyBorder="1" applyAlignment="1">
      <alignment horizontal="center" vertical="center"/>
    </xf>
    <xf numFmtId="165" fontId="89" fillId="3" borderId="1" xfId="0" applyNumberFormat="1" applyFont="1" applyFill="1" applyBorder="1" applyAlignment="1">
      <alignment horizontal="center" vertical="center"/>
    </xf>
    <xf numFmtId="165" fontId="89" fillId="3" borderId="11" xfId="0" applyNumberFormat="1" applyFont="1" applyFill="1" applyBorder="1" applyAlignment="1">
      <alignment horizontal="center" vertical="center"/>
    </xf>
    <xf numFmtId="165" fontId="88" fillId="43" borderId="1" xfId="0" applyNumberFormat="1" applyFont="1" applyFill="1" applyBorder="1" applyAlignment="1">
      <alignment horizontal="center" vertical="center"/>
    </xf>
    <xf numFmtId="0" fontId="88" fillId="43" borderId="1" xfId="0" applyFont="1" applyFill="1" applyBorder="1" applyAlignment="1">
      <alignment horizontal="center" vertical="center"/>
    </xf>
    <xf numFmtId="0" fontId="89" fillId="2" borderId="1" xfId="0" applyFont="1" applyFill="1" applyBorder="1" applyAlignment="1">
      <alignment vertical="center"/>
    </xf>
    <xf numFmtId="0" fontId="87" fillId="0" borderId="1" xfId="0" applyFont="1" applyBorder="1" applyAlignment="1">
      <alignment horizontal="center" vertical="center"/>
    </xf>
    <xf numFmtId="165" fontId="87" fillId="0" borderId="1" xfId="0" applyNumberFormat="1" applyFont="1" applyBorder="1" applyAlignment="1">
      <alignment horizontal="center" vertical="center"/>
    </xf>
    <xf numFmtId="1" fontId="87" fillId="0" borderId="1" xfId="0" applyNumberFormat="1" applyFont="1" applyBorder="1" applyAlignment="1">
      <alignment horizontal="center" vertical="center"/>
    </xf>
    <xf numFmtId="0" fontId="126" fillId="0" borderId="1" xfId="0" applyFont="1" applyBorder="1" applyAlignment="1">
      <alignment horizontal="center" vertical="center"/>
    </xf>
    <xf numFmtId="165" fontId="126" fillId="0" borderId="1" xfId="0" applyNumberFormat="1" applyFont="1" applyBorder="1" applyAlignment="1">
      <alignment horizontal="center" vertical="center"/>
    </xf>
    <xf numFmtId="0" fontId="126" fillId="2" borderId="1" xfId="0" applyFont="1" applyFill="1" applyBorder="1" applyAlignment="1">
      <alignment vertical="center"/>
    </xf>
    <xf numFmtId="0" fontId="126" fillId="3" borderId="1" xfId="0" applyFont="1" applyFill="1" applyBorder="1" applyAlignment="1">
      <alignment horizontal="center" vertical="center"/>
    </xf>
    <xf numFmtId="0" fontId="87" fillId="3" borderId="1" xfId="0" applyFont="1" applyFill="1" applyBorder="1" applyAlignment="1">
      <alignment horizontal="center" vertical="center"/>
    </xf>
    <xf numFmtId="0" fontId="87" fillId="3" borderId="11" xfId="0" applyFont="1" applyFill="1" applyBorder="1" applyAlignment="1">
      <alignment horizontal="center" vertical="center"/>
    </xf>
    <xf numFmtId="2" fontId="126" fillId="0" borderId="1" xfId="0" applyNumberFormat="1" applyFont="1" applyBorder="1" applyAlignment="1">
      <alignment horizontal="center" vertical="center"/>
    </xf>
    <xf numFmtId="0" fontId="128" fillId="3" borderId="11" xfId="0" applyFont="1" applyFill="1" applyBorder="1" applyAlignment="1">
      <alignment horizontal="center" vertical="center"/>
    </xf>
    <xf numFmtId="164" fontId="88" fillId="24" borderId="1" xfId="1" applyNumberFormat="1" applyFont="1" applyFill="1" applyBorder="1" applyAlignment="1">
      <alignment horizontal="center" vertical="center"/>
    </xf>
    <xf numFmtId="0" fontId="89" fillId="4" borderId="1" xfId="0" applyFont="1" applyFill="1" applyBorder="1" applyAlignment="1">
      <alignment horizontal="center" vertical="center" wrapText="1"/>
    </xf>
    <xf numFmtId="0" fontId="87" fillId="4" borderId="1" xfId="0" applyFont="1" applyFill="1" applyBorder="1" applyAlignment="1">
      <alignment horizontal="center" vertical="center"/>
    </xf>
    <xf numFmtId="165" fontId="87" fillId="4" borderId="1" xfId="0" applyNumberFormat="1" applyFont="1" applyFill="1" applyBorder="1" applyAlignment="1">
      <alignment horizontal="center" vertical="center"/>
    </xf>
    <xf numFmtId="0" fontId="126" fillId="4" borderId="1" xfId="0" applyFont="1" applyFill="1" applyBorder="1" applyAlignment="1">
      <alignment horizontal="center" vertical="center"/>
    </xf>
    <xf numFmtId="9" fontId="126" fillId="4" borderId="1" xfId="1" applyFont="1" applyFill="1" applyBorder="1" applyAlignment="1">
      <alignment horizontal="center" vertical="center"/>
    </xf>
    <xf numFmtId="164" fontId="126" fillId="4" borderId="1" xfId="1" applyNumberFormat="1" applyFont="1" applyFill="1" applyBorder="1" applyAlignment="1">
      <alignment horizontal="center" vertical="center"/>
    </xf>
    <xf numFmtId="0" fontId="128" fillId="4" borderId="11" xfId="0" applyFont="1" applyFill="1" applyBorder="1" applyAlignment="1">
      <alignment horizontal="center" vertical="center"/>
    </xf>
    <xf numFmtId="0" fontId="127" fillId="4" borderId="11" xfId="0" applyFont="1" applyFill="1" applyBorder="1" applyAlignment="1">
      <alignment horizontal="center" vertical="center"/>
    </xf>
    <xf numFmtId="0" fontId="89" fillId="4" borderId="1" xfId="0" applyFont="1" applyFill="1" applyBorder="1" applyAlignment="1">
      <alignment horizontal="center" vertical="center"/>
    </xf>
    <xf numFmtId="165" fontId="126" fillId="4" borderId="1" xfId="0" applyNumberFormat="1" applyFont="1" applyFill="1" applyBorder="1" applyAlignment="1">
      <alignment horizontal="center" vertical="center"/>
    </xf>
    <xf numFmtId="164" fontId="88" fillId="43" borderId="1" xfId="1" applyNumberFormat="1" applyFont="1" applyFill="1" applyBorder="1" applyAlignment="1">
      <alignment horizontal="center" vertical="center"/>
    </xf>
    <xf numFmtId="1" fontId="87" fillId="3" borderId="1" xfId="0" applyNumberFormat="1" applyFont="1" applyFill="1" applyBorder="1" applyAlignment="1">
      <alignment horizontal="center" vertical="center"/>
    </xf>
    <xf numFmtId="9" fontId="88" fillId="43" borderId="1" xfId="1" applyFont="1" applyFill="1" applyBorder="1" applyAlignment="1">
      <alignment horizontal="center" vertical="center"/>
    </xf>
    <xf numFmtId="9" fontId="88" fillId="24" borderId="1" xfId="1" applyFont="1" applyFill="1" applyBorder="1" applyAlignment="1">
      <alignment horizontal="center" vertical="center"/>
    </xf>
    <xf numFmtId="0" fontId="128" fillId="0" borderId="11" xfId="0" applyFont="1" applyBorder="1" applyAlignment="1">
      <alignment horizontal="center" vertical="center"/>
    </xf>
    <xf numFmtId="0" fontId="127" fillId="0" borderId="11" xfId="0" applyFont="1" applyBorder="1" applyAlignment="1">
      <alignment horizontal="center" vertical="center"/>
    </xf>
    <xf numFmtId="165" fontId="89" fillId="0" borderId="1" xfId="0" applyNumberFormat="1" applyFont="1" applyBorder="1" applyAlignment="1">
      <alignment horizontal="center" vertical="center"/>
    </xf>
    <xf numFmtId="0" fontId="89" fillId="0" borderId="1" xfId="0" applyFont="1" applyBorder="1" applyAlignment="1">
      <alignment horizontal="center" vertical="center"/>
    </xf>
    <xf numFmtId="165" fontId="88" fillId="24" borderId="1" xfId="0" applyNumberFormat="1" applyFont="1" applyFill="1" applyBorder="1" applyAlignment="1">
      <alignment horizontal="center" vertical="center"/>
    </xf>
    <xf numFmtId="1" fontId="88" fillId="24" borderId="1" xfId="0" applyNumberFormat="1" applyFont="1" applyFill="1" applyBorder="1" applyAlignment="1">
      <alignment horizontal="center" vertical="center"/>
    </xf>
    <xf numFmtId="2" fontId="88" fillId="43" borderId="1" xfId="0" applyNumberFormat="1" applyFont="1" applyFill="1" applyBorder="1" applyAlignment="1">
      <alignment horizontal="center" vertical="center"/>
    </xf>
    <xf numFmtId="165" fontId="89" fillId="4" borderId="1" xfId="0" applyNumberFormat="1" applyFont="1" applyFill="1" applyBorder="1" applyAlignment="1">
      <alignment horizontal="center" vertical="center"/>
    </xf>
    <xf numFmtId="1" fontId="88" fillId="43" borderId="1" xfId="0" applyNumberFormat="1" applyFont="1" applyFill="1" applyBorder="1" applyAlignment="1">
      <alignment horizontal="center" vertical="center"/>
    </xf>
    <xf numFmtId="9" fontId="126" fillId="3" borderId="1" xfId="1" applyFont="1" applyFill="1" applyBorder="1" applyAlignment="1">
      <alignment horizontal="center" vertical="center"/>
    </xf>
    <xf numFmtId="2" fontId="88" fillId="24" borderId="1" xfId="0" applyNumberFormat="1" applyFont="1" applyFill="1" applyBorder="1" applyAlignment="1">
      <alignment horizontal="center" vertical="center"/>
    </xf>
    <xf numFmtId="0" fontId="112" fillId="2" borderId="1" xfId="0" applyFont="1" applyFill="1" applyBorder="1" applyAlignment="1">
      <alignment horizontal="center" vertical="center" wrapText="1"/>
    </xf>
    <xf numFmtId="0" fontId="112" fillId="9" borderId="1" xfId="0" applyFont="1" applyFill="1" applyBorder="1" applyAlignment="1">
      <alignment horizontal="center" vertical="center" wrapText="1"/>
    </xf>
    <xf numFmtId="0" fontId="99" fillId="6" borderId="1" xfId="0" applyFont="1" applyFill="1" applyBorder="1" applyAlignment="1">
      <alignment horizontal="center" vertical="center" wrapText="1"/>
    </xf>
    <xf numFmtId="0" fontId="86" fillId="0" borderId="0" xfId="0" applyFont="1" applyAlignment="1">
      <alignment horizontal="center" vertical="center"/>
    </xf>
    <xf numFmtId="0" fontId="99" fillId="0" borderId="0" xfId="0" applyFont="1"/>
    <xf numFmtId="0" fontId="112" fillId="2" borderId="21" xfId="0" applyFont="1" applyFill="1" applyBorder="1" applyAlignment="1">
      <alignment horizontal="center" vertical="center" wrapText="1"/>
    </xf>
    <xf numFmtId="0" fontId="112" fillId="23" borderId="1" xfId="0" applyFont="1" applyFill="1" applyBorder="1" applyAlignment="1">
      <alignment horizontal="center" vertical="center" wrapText="1"/>
    </xf>
    <xf numFmtId="0" fontId="112" fillId="2" borderId="1" xfId="0" applyFont="1" applyFill="1" applyBorder="1" applyAlignment="1">
      <alignment horizontal="center" vertical="center"/>
    </xf>
    <xf numFmtId="165" fontId="99" fillId="0" borderId="1" xfId="0" applyNumberFormat="1" applyFont="1" applyBorder="1" applyAlignment="1">
      <alignment horizontal="center" vertical="center" wrapText="1"/>
    </xf>
    <xf numFmtId="165" fontId="99" fillId="6" borderId="1" xfId="0" applyNumberFormat="1" applyFont="1" applyFill="1" applyBorder="1" applyAlignment="1">
      <alignment horizontal="center" vertical="center" wrapText="1"/>
    </xf>
    <xf numFmtId="0" fontId="86" fillId="0" borderId="11" xfId="0" applyFont="1" applyBorder="1" applyAlignment="1">
      <alignment horizontal="center" vertical="center"/>
    </xf>
    <xf numFmtId="0" fontId="89" fillId="2" borderId="11" xfId="0" applyFont="1" applyFill="1" applyBorder="1" applyAlignment="1">
      <alignment horizontal="center" vertical="center"/>
    </xf>
    <xf numFmtId="0" fontId="89" fillId="2" borderId="12" xfId="0" applyFont="1" applyFill="1" applyBorder="1" applyAlignment="1">
      <alignment horizontal="center" vertical="center"/>
    </xf>
    <xf numFmtId="0" fontId="89" fillId="2" borderId="1" xfId="0" applyFont="1" applyFill="1" applyBorder="1" applyAlignment="1">
      <alignment horizontal="center" vertical="center"/>
    </xf>
    <xf numFmtId="0" fontId="87" fillId="2" borderId="1" xfId="0" applyFont="1" applyFill="1" applyBorder="1" applyAlignment="1">
      <alignment horizontal="center" vertical="center"/>
    </xf>
    <xf numFmtId="0" fontId="87" fillId="2" borderId="11" xfId="0" applyFont="1" applyFill="1" applyBorder="1" applyAlignment="1">
      <alignment horizontal="center" vertical="center"/>
    </xf>
    <xf numFmtId="0" fontId="89" fillId="2" borderId="1" xfId="0" applyFont="1" applyFill="1" applyBorder="1" applyAlignment="1">
      <alignment horizontal="center" vertical="center" wrapText="1"/>
    </xf>
    <xf numFmtId="0" fontId="128" fillId="2" borderId="11" xfId="0" applyFont="1" applyFill="1" applyBorder="1" applyAlignment="1">
      <alignment horizontal="center" vertical="center"/>
    </xf>
    <xf numFmtId="164" fontId="126" fillId="2" borderId="1" xfId="1" applyNumberFormat="1" applyFont="1" applyFill="1" applyBorder="1" applyAlignment="1">
      <alignment horizontal="center" vertical="center"/>
    </xf>
    <xf numFmtId="164" fontId="88" fillId="2" borderId="1" xfId="1" applyNumberFormat="1" applyFont="1" applyFill="1" applyBorder="1" applyAlignment="1">
      <alignment horizontal="center" vertical="center"/>
    </xf>
    <xf numFmtId="2" fontId="88" fillId="2" borderId="1" xfId="0" applyNumberFormat="1" applyFont="1" applyFill="1" applyBorder="1" applyAlignment="1">
      <alignment horizontal="center" vertical="center"/>
    </xf>
    <xf numFmtId="0" fontId="126" fillId="2" borderId="1" xfId="0" applyFont="1" applyFill="1" applyBorder="1" applyAlignment="1">
      <alignment horizontal="center" vertical="center"/>
    </xf>
    <xf numFmtId="9" fontId="126" fillId="2" borderId="1" xfId="1" applyFont="1" applyFill="1" applyBorder="1" applyAlignment="1">
      <alignment horizontal="center" vertical="center"/>
    </xf>
    <xf numFmtId="165" fontId="126" fillId="2" borderId="1" xfId="0" applyNumberFormat="1" applyFont="1" applyFill="1" applyBorder="1" applyAlignment="1">
      <alignment horizontal="center" vertical="center"/>
    </xf>
    <xf numFmtId="0" fontId="86" fillId="2" borderId="1" xfId="0" applyFont="1" applyFill="1" applyBorder="1" applyAlignment="1">
      <alignment horizontal="center" vertical="center"/>
    </xf>
    <xf numFmtId="165" fontId="87" fillId="6" borderId="1" xfId="0" applyNumberFormat="1" applyFont="1" applyFill="1" applyBorder="1" applyAlignment="1">
      <alignment horizontal="center" vertical="center"/>
    </xf>
    <xf numFmtId="165" fontId="126" fillId="6" borderId="1" xfId="0" applyNumberFormat="1" applyFont="1" applyFill="1" applyBorder="1" applyAlignment="1">
      <alignment horizontal="center" vertical="center"/>
    </xf>
    <xf numFmtId="9" fontId="126" fillId="6" borderId="1" xfId="1" applyFont="1" applyFill="1" applyBorder="1" applyAlignment="1">
      <alignment horizontal="center" vertical="center"/>
    </xf>
    <xf numFmtId="164" fontId="126" fillId="6" borderId="1" xfId="1" applyNumberFormat="1" applyFont="1" applyFill="1" applyBorder="1" applyAlignment="1">
      <alignment horizontal="center" vertical="center"/>
    </xf>
    <xf numFmtId="2" fontId="126" fillId="6" borderId="1" xfId="0" applyNumberFormat="1" applyFont="1" applyFill="1" applyBorder="1" applyAlignment="1">
      <alignment horizontal="center" vertical="center"/>
    </xf>
    <xf numFmtId="49" fontId="86" fillId="3" borderId="15" xfId="0" quotePrefix="1" applyNumberFormat="1" applyFont="1" applyFill="1" applyBorder="1" applyAlignment="1">
      <alignment horizontal="center" vertical="center"/>
    </xf>
    <xf numFmtId="167" fontId="87" fillId="3" borderId="1" xfId="0" applyNumberFormat="1" applyFont="1" applyFill="1" applyBorder="1" applyAlignment="1">
      <alignment horizontal="center" vertical="center" wrapText="1"/>
    </xf>
    <xf numFmtId="0" fontId="48" fillId="15" borderId="1" xfId="0" applyFont="1" applyFill="1" applyBorder="1" applyAlignment="1">
      <alignment horizontal="center" vertical="center"/>
    </xf>
    <xf numFmtId="0" fontId="99" fillId="0" borderId="0" xfId="0" applyFont="1" applyAlignment="1">
      <alignment horizontal="center" vertical="center"/>
    </xf>
    <xf numFmtId="0" fontId="99" fillId="0" borderId="10" xfId="0" applyFont="1" applyBorder="1" applyAlignment="1">
      <alignment horizontal="center" vertical="center"/>
    </xf>
    <xf numFmtId="0" fontId="66" fillId="36" borderId="1" xfId="0" applyFont="1" applyFill="1" applyBorder="1" applyAlignment="1">
      <alignment horizontal="center" vertical="center" wrapText="1" readingOrder="1"/>
    </xf>
    <xf numFmtId="0" fontId="45" fillId="23" borderId="54" xfId="0" applyFont="1" applyFill="1" applyBorder="1" applyAlignment="1">
      <alignment horizontal="center" vertical="center"/>
    </xf>
    <xf numFmtId="0" fontId="45" fillId="23" borderId="17" xfId="0" applyFont="1" applyFill="1" applyBorder="1" applyAlignment="1">
      <alignment horizontal="center" vertical="center"/>
    </xf>
    <xf numFmtId="0" fontId="45" fillId="2" borderId="54" xfId="0" applyFont="1" applyFill="1" applyBorder="1" applyAlignment="1">
      <alignment horizontal="center" vertical="center"/>
    </xf>
    <xf numFmtId="0" fontId="45" fillId="2" borderId="17" xfId="0" applyFont="1" applyFill="1" applyBorder="1" applyAlignment="1">
      <alignment horizontal="center" vertical="center"/>
    </xf>
    <xf numFmtId="165" fontId="46" fillId="40" borderId="44" xfId="0" applyNumberFormat="1" applyFont="1" applyFill="1" applyBorder="1" applyAlignment="1">
      <alignment horizontal="center" vertical="center"/>
    </xf>
    <xf numFmtId="165" fontId="46" fillId="40" borderId="56" xfId="0" applyNumberFormat="1" applyFont="1" applyFill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20" fontId="53" fillId="6" borderId="9" xfId="0" applyNumberFormat="1" applyFont="1" applyFill="1" applyBorder="1" applyAlignment="1">
      <alignment horizontal="center" vertical="center"/>
    </xf>
    <xf numFmtId="20" fontId="53" fillId="6" borderId="28" xfId="0" applyNumberFormat="1" applyFont="1" applyFill="1" applyBorder="1" applyAlignment="1">
      <alignment horizontal="center" vertical="center"/>
    </xf>
    <xf numFmtId="0" fontId="53" fillId="6" borderId="46" xfId="0" applyFont="1" applyFill="1" applyBorder="1" applyAlignment="1">
      <alignment horizontal="center" vertical="center"/>
    </xf>
    <xf numFmtId="0" fontId="53" fillId="6" borderId="22" xfId="0" applyFont="1" applyFill="1" applyBorder="1" applyAlignment="1">
      <alignment horizontal="center" vertical="center"/>
    </xf>
    <xf numFmtId="20" fontId="53" fillId="6" borderId="4" xfId="0" applyNumberFormat="1" applyFont="1" applyFill="1" applyBorder="1" applyAlignment="1">
      <alignment horizontal="center" vertical="center"/>
    </xf>
    <xf numFmtId="165" fontId="46" fillId="40" borderId="52" xfId="0" applyNumberFormat="1" applyFont="1" applyFill="1" applyBorder="1" applyAlignment="1">
      <alignment horizontal="center" vertical="center"/>
    </xf>
    <xf numFmtId="0" fontId="53" fillId="6" borderId="9" xfId="0" applyFont="1" applyFill="1" applyBorder="1" applyAlignment="1">
      <alignment horizontal="center" vertical="center"/>
    </xf>
    <xf numFmtId="0" fontId="53" fillId="6" borderId="3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53" fillId="6" borderId="29" xfId="0" applyFont="1" applyFill="1" applyBorder="1" applyAlignment="1">
      <alignment horizontal="center" vertical="center"/>
    </xf>
    <xf numFmtId="0" fontId="53" fillId="6" borderId="14" xfId="0" applyFont="1" applyFill="1" applyBorder="1" applyAlignment="1">
      <alignment horizontal="center" vertical="center"/>
    </xf>
    <xf numFmtId="0" fontId="31" fillId="23" borderId="38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" borderId="38" xfId="0" applyFont="1" applyFill="1" applyBorder="1" applyAlignment="1">
      <alignment horizontal="center" vertical="center"/>
    </xf>
    <xf numFmtId="0" fontId="31" fillId="2" borderId="40" xfId="0" applyFont="1" applyFill="1" applyBorder="1" applyAlignment="1">
      <alignment horizontal="center" vertical="center"/>
    </xf>
    <xf numFmtId="0" fontId="31" fillId="2" borderId="23" xfId="0" applyFont="1" applyFill="1" applyBorder="1" applyAlignment="1">
      <alignment horizontal="center" vertical="center"/>
    </xf>
    <xf numFmtId="0" fontId="52" fillId="2" borderId="32" xfId="0" applyFont="1" applyFill="1" applyBorder="1" applyAlignment="1">
      <alignment horizontal="center" vertical="center"/>
    </xf>
    <xf numFmtId="0" fontId="52" fillId="2" borderId="42" xfId="0" applyFont="1" applyFill="1" applyBorder="1" applyAlignment="1">
      <alignment horizontal="center" vertical="center"/>
    </xf>
    <xf numFmtId="0" fontId="52" fillId="2" borderId="43" xfId="0" applyFont="1" applyFill="1" applyBorder="1" applyAlignment="1">
      <alignment horizontal="center" vertical="center"/>
    </xf>
    <xf numFmtId="20" fontId="53" fillId="6" borderId="48" xfId="0" applyNumberFormat="1" applyFont="1" applyFill="1" applyBorder="1" applyAlignment="1">
      <alignment horizontal="center" vertical="center"/>
    </xf>
    <xf numFmtId="20" fontId="53" fillId="6" borderId="59" xfId="0" applyNumberFormat="1" applyFont="1" applyFill="1" applyBorder="1" applyAlignment="1">
      <alignment horizontal="center" vertical="center"/>
    </xf>
    <xf numFmtId="0" fontId="43" fillId="0" borderId="38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99" fillId="6" borderId="1" xfId="0" applyFont="1" applyFill="1" applyBorder="1" applyAlignment="1">
      <alignment horizontal="center" vertical="center" wrapText="1"/>
    </xf>
    <xf numFmtId="0" fontId="124" fillId="0" borderId="0" xfId="0" applyFont="1" applyAlignment="1">
      <alignment horizontal="center"/>
    </xf>
    <xf numFmtId="0" fontId="58" fillId="2" borderId="1" xfId="0" applyFont="1" applyFill="1" applyBorder="1" applyAlignment="1">
      <alignment horizontal="center" vertical="center"/>
    </xf>
    <xf numFmtId="0" fontId="58" fillId="21" borderId="2" xfId="0" applyFont="1" applyFill="1" applyBorder="1" applyAlignment="1">
      <alignment horizontal="center" vertical="center"/>
    </xf>
    <xf numFmtId="0" fontId="58" fillId="21" borderId="1" xfId="0" applyFont="1" applyFill="1" applyBorder="1" applyAlignment="1">
      <alignment horizontal="center" vertical="center"/>
    </xf>
    <xf numFmtId="0" fontId="58" fillId="21" borderId="3" xfId="0" applyFont="1" applyFill="1" applyBorder="1" applyAlignment="1">
      <alignment horizontal="center" vertical="center"/>
    </xf>
    <xf numFmtId="0" fontId="58" fillId="23" borderId="2" xfId="0" applyFont="1" applyFill="1" applyBorder="1" applyAlignment="1">
      <alignment horizontal="center" vertical="center"/>
    </xf>
    <xf numFmtId="0" fontId="58" fillId="23" borderId="4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7" fillId="21" borderId="6" xfId="0" applyFont="1" applyFill="1" applyBorder="1" applyAlignment="1">
      <alignment horizontal="center" vertical="center"/>
    </xf>
    <xf numFmtId="0" fontId="7" fillId="21" borderId="7" xfId="0" applyFont="1" applyFill="1" applyBorder="1" applyAlignment="1">
      <alignment horizontal="center" vertical="center"/>
    </xf>
    <xf numFmtId="0" fontId="58" fillId="2" borderId="15" xfId="0" applyFont="1" applyFill="1" applyBorder="1" applyAlignment="1">
      <alignment horizontal="center" vertical="center"/>
    </xf>
    <xf numFmtId="0" fontId="58" fillId="23" borderId="27" xfId="0" applyFont="1" applyFill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14" fillId="0" borderId="1" xfId="0" applyFont="1" applyBorder="1" applyAlignment="1">
      <alignment horizontal="right"/>
    </xf>
    <xf numFmtId="0" fontId="104" fillId="13" borderId="1" xfId="0" applyFont="1" applyFill="1" applyBorder="1" applyAlignment="1">
      <alignment horizontal="center" vertical="center" wrapText="1" readingOrder="1"/>
    </xf>
    <xf numFmtId="0" fontId="100" fillId="23" borderId="14" xfId="0" applyFont="1" applyFill="1" applyBorder="1" applyAlignment="1">
      <alignment horizontal="center" vertical="center" wrapText="1" readingOrder="1"/>
    </xf>
    <xf numFmtId="0" fontId="100" fillId="23" borderId="15" xfId="0" applyFont="1" applyFill="1" applyBorder="1" applyAlignment="1">
      <alignment horizontal="center" vertical="center" wrapText="1" readingOrder="1"/>
    </xf>
    <xf numFmtId="0" fontId="115" fillId="8" borderId="67" xfId="0" applyFont="1" applyFill="1" applyBorder="1" applyAlignment="1">
      <alignment horizontal="center" vertical="center" wrapText="1" readingOrder="1"/>
    </xf>
    <xf numFmtId="0" fontId="115" fillId="8" borderId="68" xfId="0" applyFont="1" applyFill="1" applyBorder="1" applyAlignment="1">
      <alignment horizontal="center" vertical="center" wrapText="1" readingOrder="1"/>
    </xf>
    <xf numFmtId="0" fontId="116" fillId="18" borderId="1" xfId="0" applyFont="1" applyFill="1" applyBorder="1" applyAlignment="1">
      <alignment horizontal="center" vertical="center" wrapText="1" readingOrder="1"/>
    </xf>
    <xf numFmtId="0" fontId="117" fillId="42" borderId="1" xfId="0" applyFont="1" applyFill="1" applyBorder="1" applyAlignment="1">
      <alignment horizontal="center" vertical="center" wrapText="1" readingOrder="1"/>
    </xf>
    <xf numFmtId="0" fontId="13" fillId="29" borderId="14" xfId="0" applyFont="1" applyFill="1" applyBorder="1" applyAlignment="1">
      <alignment horizontal="center" vertical="center"/>
    </xf>
    <xf numFmtId="0" fontId="13" fillId="29" borderId="20" xfId="0" applyFont="1" applyFill="1" applyBorder="1" applyAlignment="1">
      <alignment horizontal="center" vertical="center"/>
    </xf>
    <xf numFmtId="0" fontId="13" fillId="29" borderId="15" xfId="0" applyFont="1" applyFill="1" applyBorder="1" applyAlignment="1">
      <alignment horizontal="center" vertical="center"/>
    </xf>
    <xf numFmtId="0" fontId="14" fillId="21" borderId="1" xfId="0" applyFont="1" applyFill="1" applyBorder="1" applyAlignment="1">
      <alignment horizontal="center"/>
    </xf>
    <xf numFmtId="0" fontId="7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127" fillId="3" borderId="16" xfId="0" applyFont="1" applyFill="1" applyBorder="1" applyAlignment="1">
      <alignment horizontal="center" vertical="center" wrapText="1"/>
    </xf>
    <xf numFmtId="0" fontId="127" fillId="3" borderId="55" xfId="0" applyFont="1" applyFill="1" applyBorder="1" applyAlignment="1">
      <alignment horizontal="center" vertical="center" wrapText="1"/>
    </xf>
    <xf numFmtId="0" fontId="89" fillId="4" borderId="1" xfId="0" applyFont="1" applyFill="1" applyBorder="1" applyAlignment="1">
      <alignment horizontal="center" vertical="center" wrapText="1"/>
    </xf>
    <xf numFmtId="0" fontId="109" fillId="6" borderId="1" xfId="0" applyFont="1" applyFill="1" applyBorder="1" applyAlignment="1">
      <alignment horizontal="center"/>
    </xf>
    <xf numFmtId="0" fontId="86" fillId="6" borderId="14" xfId="0" applyFont="1" applyFill="1" applyBorder="1" applyAlignment="1">
      <alignment horizontal="center" vertical="center" wrapText="1"/>
    </xf>
    <xf numFmtId="0" fontId="86" fillId="6" borderId="15" xfId="0" applyFont="1" applyFill="1" applyBorder="1" applyAlignment="1">
      <alignment horizontal="center" vertical="center" wrapText="1"/>
    </xf>
    <xf numFmtId="0" fontId="89" fillId="3" borderId="11" xfId="0" applyFont="1" applyFill="1" applyBorder="1" applyAlignment="1">
      <alignment horizontal="center" vertical="center"/>
    </xf>
    <xf numFmtId="0" fontId="89" fillId="3" borderId="12" xfId="0" applyFont="1" applyFill="1" applyBorder="1" applyAlignment="1">
      <alignment horizontal="center" vertical="center"/>
    </xf>
    <xf numFmtId="0" fontId="127" fillId="4" borderId="16" xfId="0" applyFont="1" applyFill="1" applyBorder="1" applyAlignment="1">
      <alignment horizontal="center" vertical="center" wrapText="1"/>
    </xf>
    <xf numFmtId="0" fontId="127" fillId="4" borderId="55" xfId="0" applyFont="1" applyFill="1" applyBorder="1" applyAlignment="1">
      <alignment horizontal="center" vertical="center" wrapText="1"/>
    </xf>
    <xf numFmtId="0" fontId="22" fillId="10" borderId="38" xfId="0" applyFont="1" applyFill="1" applyBorder="1" applyAlignment="1">
      <alignment horizontal="center" vertical="center"/>
    </xf>
    <xf numFmtId="0" fontId="22" fillId="10" borderId="40" xfId="0" applyFont="1" applyFill="1" applyBorder="1" applyAlignment="1">
      <alignment horizontal="center" vertical="center"/>
    </xf>
    <xf numFmtId="0" fontId="22" fillId="10" borderId="23" xfId="0" applyFont="1" applyFill="1" applyBorder="1" applyAlignment="1">
      <alignment horizontal="center" vertical="center"/>
    </xf>
    <xf numFmtId="0" fontId="103" fillId="14" borderId="43" xfId="0" applyFont="1" applyFill="1" applyBorder="1" applyAlignment="1">
      <alignment horizontal="center" vertical="center"/>
    </xf>
    <xf numFmtId="0" fontId="103" fillId="14" borderId="32" xfId="0" applyFont="1" applyFill="1" applyBorder="1" applyAlignment="1">
      <alignment horizontal="center" vertical="center"/>
    </xf>
    <xf numFmtId="0" fontId="103" fillId="14" borderId="44" xfId="0" applyFont="1" applyFill="1" applyBorder="1" applyAlignment="1">
      <alignment horizontal="center" vertical="center"/>
    </xf>
    <xf numFmtId="0" fontId="86" fillId="15" borderId="58" xfId="0" applyFont="1" applyFill="1" applyBorder="1" applyAlignment="1">
      <alignment horizontal="center" vertical="center"/>
    </xf>
    <xf numFmtId="0" fontId="86" fillId="15" borderId="19" xfId="0" applyFont="1" applyFill="1" applyBorder="1" applyAlignment="1">
      <alignment horizontal="center" vertical="center"/>
    </xf>
    <xf numFmtId="0" fontId="86" fillId="15" borderId="0" xfId="0" applyFont="1" applyFill="1" applyAlignment="1">
      <alignment horizontal="center" vertical="center"/>
    </xf>
    <xf numFmtId="0" fontId="86" fillId="15" borderId="22" xfId="0" applyFont="1" applyFill="1" applyBorder="1" applyAlignment="1">
      <alignment horizontal="center" vertical="center"/>
    </xf>
    <xf numFmtId="0" fontId="86" fillId="15" borderId="51" xfId="0" applyFont="1" applyFill="1" applyBorder="1" applyAlignment="1">
      <alignment horizontal="center" vertical="center"/>
    </xf>
    <xf numFmtId="0" fontId="86" fillId="15" borderId="57" xfId="0" applyFont="1" applyFill="1" applyBorder="1" applyAlignment="1">
      <alignment horizontal="center" vertical="center"/>
    </xf>
    <xf numFmtId="0" fontId="102" fillId="21" borderId="11" xfId="0" applyFont="1" applyFill="1" applyBorder="1" applyAlignment="1">
      <alignment horizontal="center" vertical="center" wrapText="1"/>
    </xf>
    <xf numFmtId="0" fontId="102" fillId="21" borderId="13" xfId="0" applyFont="1" applyFill="1" applyBorder="1" applyAlignment="1">
      <alignment horizontal="center" vertical="center" wrapText="1"/>
    </xf>
    <xf numFmtId="0" fontId="102" fillId="21" borderId="6" xfId="0" applyFont="1" applyFill="1" applyBorder="1" applyAlignment="1">
      <alignment horizontal="center" vertical="center" wrapText="1"/>
    </xf>
    <xf numFmtId="0" fontId="102" fillId="21" borderId="65" xfId="0" applyFont="1" applyFill="1" applyBorder="1" applyAlignment="1">
      <alignment horizontal="center" vertical="center" wrapText="1"/>
    </xf>
    <xf numFmtId="0" fontId="102" fillId="21" borderId="42" xfId="0" applyFont="1" applyFill="1" applyBorder="1" applyAlignment="1">
      <alignment horizontal="center" vertical="center" wrapText="1"/>
    </xf>
    <xf numFmtId="0" fontId="86" fillId="15" borderId="58" xfId="0" quotePrefix="1" applyFont="1" applyFill="1" applyBorder="1" applyAlignment="1">
      <alignment horizontal="center" vertical="center"/>
    </xf>
    <xf numFmtId="0" fontId="86" fillId="15" borderId="19" xfId="0" quotePrefix="1" applyFont="1" applyFill="1" applyBorder="1" applyAlignment="1">
      <alignment horizontal="center" vertical="center"/>
    </xf>
    <xf numFmtId="0" fontId="86" fillId="15" borderId="0" xfId="0" quotePrefix="1" applyFont="1" applyFill="1" applyAlignment="1">
      <alignment horizontal="center" vertical="center"/>
    </xf>
    <xf numFmtId="0" fontId="86" fillId="15" borderId="22" xfId="0" quotePrefix="1" applyFont="1" applyFill="1" applyBorder="1" applyAlignment="1">
      <alignment horizontal="center" vertical="center"/>
    </xf>
    <xf numFmtId="0" fontId="86" fillId="15" borderId="51" xfId="0" quotePrefix="1" applyFont="1" applyFill="1" applyBorder="1" applyAlignment="1">
      <alignment horizontal="center" vertical="center"/>
    </xf>
    <xf numFmtId="0" fontId="86" fillId="15" borderId="57" xfId="0" quotePrefix="1" applyFont="1" applyFill="1" applyBorder="1" applyAlignment="1">
      <alignment horizontal="center" vertical="center"/>
    </xf>
    <xf numFmtId="0" fontId="104" fillId="14" borderId="43" xfId="0" applyFont="1" applyFill="1" applyBorder="1" applyAlignment="1">
      <alignment horizontal="center" vertical="center"/>
    </xf>
    <xf numFmtId="0" fontId="104" fillId="14" borderId="32" xfId="0" applyFont="1" applyFill="1" applyBorder="1" applyAlignment="1">
      <alignment horizontal="center" vertical="center"/>
    </xf>
    <xf numFmtId="0" fontId="104" fillId="14" borderId="44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6" fillId="8" borderId="43" xfId="0" applyFont="1" applyFill="1" applyBorder="1" applyAlignment="1">
      <alignment horizontal="center" vertical="center"/>
    </xf>
    <xf numFmtId="0" fontId="36" fillId="8" borderId="32" xfId="0" applyFont="1" applyFill="1" applyBorder="1" applyAlignment="1">
      <alignment horizontal="center" vertical="center"/>
    </xf>
    <xf numFmtId="0" fontId="36" fillId="8" borderId="42" xfId="0" applyFont="1" applyFill="1" applyBorder="1" applyAlignment="1">
      <alignment horizontal="center" vertical="center"/>
    </xf>
    <xf numFmtId="0" fontId="100" fillId="21" borderId="41" xfId="0" applyFont="1" applyFill="1" applyBorder="1" applyAlignment="1">
      <alignment horizontal="center" vertical="center" wrapText="1"/>
    </xf>
    <xf numFmtId="0" fontId="100" fillId="21" borderId="66" xfId="0" applyFont="1" applyFill="1" applyBorder="1" applyAlignment="1">
      <alignment horizontal="center" vertical="center" wrapText="1"/>
    </xf>
    <xf numFmtId="0" fontId="109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7" fillId="0" borderId="14" xfId="0" applyFont="1" applyBorder="1" applyAlignment="1">
      <alignment horizontal="center" vertical="center"/>
    </xf>
    <xf numFmtId="0" fontId="87" fillId="0" borderId="20" xfId="0" applyFont="1" applyBorder="1" applyAlignment="1">
      <alignment horizontal="center" vertical="center"/>
    </xf>
    <xf numFmtId="0" fontId="87" fillId="0" borderId="15" xfId="0" applyFont="1" applyBorder="1" applyAlignment="1">
      <alignment horizontal="center" vertical="center"/>
    </xf>
    <xf numFmtId="165" fontId="88" fillId="2" borderId="1" xfId="0" applyNumberFormat="1" applyFont="1" applyFill="1" applyBorder="1" applyAlignment="1">
      <alignment horizontal="center" vertical="center"/>
    </xf>
    <xf numFmtId="165" fontId="87" fillId="3" borderId="1" xfId="0" applyNumberFormat="1" applyFont="1" applyFill="1" applyBorder="1" applyAlignment="1">
      <alignment horizontal="center" vertical="center"/>
    </xf>
    <xf numFmtId="165" fontId="86" fillId="0" borderId="1" xfId="0" applyNumberFormat="1" applyFont="1" applyBorder="1" applyAlignment="1">
      <alignment horizontal="center" vertical="center"/>
    </xf>
    <xf numFmtId="1" fontId="86" fillId="0" borderId="1" xfId="0" applyNumberFormat="1" applyFont="1" applyBorder="1" applyAlignment="1">
      <alignment horizontal="center" vertical="center"/>
    </xf>
    <xf numFmtId="0" fontId="86" fillId="0" borderId="1" xfId="0" applyFont="1" applyBorder="1" applyAlignment="1">
      <alignment horizontal="center" vertical="center"/>
    </xf>
    <xf numFmtId="0" fontId="86" fillId="6" borderId="1" xfId="0" applyFont="1" applyFill="1" applyBorder="1" applyAlignment="1">
      <alignment horizontal="center" vertical="center"/>
    </xf>
    <xf numFmtId="0" fontId="86" fillId="7" borderId="1" xfId="0" applyFont="1" applyFill="1" applyBorder="1" applyAlignment="1">
      <alignment horizontal="center" vertical="center"/>
    </xf>
    <xf numFmtId="0" fontId="86" fillId="7" borderId="1" xfId="0" applyFont="1" applyFill="1" applyBorder="1" applyAlignment="1">
      <alignment horizontal="center" vertical="center" wrapText="1"/>
    </xf>
    <xf numFmtId="0" fontId="87" fillId="0" borderId="10" xfId="0" applyFont="1" applyBorder="1" applyAlignment="1">
      <alignment horizontal="center"/>
    </xf>
    <xf numFmtId="0" fontId="86" fillId="7" borderId="1" xfId="0" applyFont="1" applyFill="1" applyBorder="1" applyAlignment="1">
      <alignment horizontal="center" vertical="center"/>
    </xf>
    <xf numFmtId="0" fontId="86" fillId="6" borderId="14" xfId="0" applyFont="1" applyFill="1" applyBorder="1" applyAlignment="1">
      <alignment horizontal="center" vertical="center"/>
    </xf>
    <xf numFmtId="0" fontId="86" fillId="0" borderId="14" xfId="0" applyFont="1" applyBorder="1" applyAlignment="1">
      <alignment horizontal="center" vertical="center"/>
    </xf>
    <xf numFmtId="0" fontId="86" fillId="0" borderId="14" xfId="0" applyFont="1" applyBorder="1" applyAlignment="1">
      <alignment horizontal="center" vertical="center"/>
    </xf>
    <xf numFmtId="1" fontId="86" fillId="0" borderId="14" xfId="0" applyNumberFormat="1" applyFont="1" applyBorder="1" applyAlignment="1">
      <alignment horizontal="center" vertical="center"/>
    </xf>
    <xf numFmtId="0" fontId="86" fillId="6" borderId="14" xfId="0" applyFont="1" applyFill="1" applyBorder="1" applyAlignment="1">
      <alignment horizontal="center" vertical="center"/>
    </xf>
    <xf numFmtId="0" fontId="86" fillId="6" borderId="1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/>
    </xf>
    <xf numFmtId="0" fontId="12" fillId="7" borderId="1" xfId="0" applyFont="1" applyFill="1" applyBorder="1" applyAlignment="1">
      <alignment horizontal="right" vertical="center"/>
    </xf>
    <xf numFmtId="0" fontId="12" fillId="7" borderId="1" xfId="0" applyFont="1" applyFill="1" applyBorder="1" applyAlignment="1">
      <alignment horizontal="center" vertical="center"/>
    </xf>
    <xf numFmtId="0" fontId="7" fillId="28" borderId="1" xfId="0" applyFont="1" applyFill="1" applyBorder="1" applyAlignment="1">
      <alignment horizontal="center" vertical="center"/>
    </xf>
    <xf numFmtId="0" fontId="7" fillId="24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right"/>
    </xf>
    <xf numFmtId="0" fontId="87" fillId="0" borderId="0" xfId="0" applyFont="1" applyBorder="1" applyAlignment="1">
      <alignment horizontal="center"/>
    </xf>
    <xf numFmtId="0" fontId="86" fillId="3" borderId="1" xfId="0" applyFont="1" applyFill="1" applyBorder="1" applyAlignment="1">
      <alignment horizontal="center" vertical="center"/>
    </xf>
    <xf numFmtId="0" fontId="86" fillId="0" borderId="11" xfId="0" applyFont="1" applyBorder="1" applyAlignment="1">
      <alignment horizontal="center" vertical="center"/>
    </xf>
    <xf numFmtId="0" fontId="86" fillId="0" borderId="13" xfId="0" applyFont="1" applyBorder="1" applyAlignment="1">
      <alignment horizontal="center" vertical="center"/>
    </xf>
    <xf numFmtId="1" fontId="86" fillId="0" borderId="14" xfId="0" applyNumberFormat="1" applyFont="1" applyBorder="1" applyAlignment="1">
      <alignment horizontal="center" vertical="center"/>
    </xf>
    <xf numFmtId="1" fontId="86" fillId="0" borderId="20" xfId="0" applyNumberFormat="1" applyFont="1" applyBorder="1" applyAlignment="1">
      <alignment horizontal="center" vertical="center"/>
    </xf>
    <xf numFmtId="1" fontId="86" fillId="0" borderId="15" xfId="0" applyNumberFormat="1" applyFont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101" fillId="28" borderId="1" xfId="0" applyFont="1" applyFill="1" applyBorder="1" applyAlignment="1">
      <alignment horizontal="center" vertical="center"/>
    </xf>
    <xf numFmtId="44" fontId="0" fillId="0" borderId="0" xfId="335" applyFont="1"/>
    <xf numFmtId="164" fontId="129" fillId="0" borderId="0" xfId="1" applyNumberFormat="1" applyFont="1"/>
    <xf numFmtId="0" fontId="0" fillId="0" borderId="1" xfId="0" applyBorder="1"/>
    <xf numFmtId="0" fontId="86" fillId="0" borderId="1" xfId="0" applyFont="1" applyBorder="1"/>
    <xf numFmtId="0" fontId="86" fillId="6" borderId="0" xfId="0" applyFont="1" applyFill="1"/>
    <xf numFmtId="0" fontId="86" fillId="0" borderId="0" xfId="0" applyFont="1" applyFill="1" applyBorder="1"/>
  </cellXfs>
  <cellStyles count="336">
    <cellStyle name="Currency" xfId="335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Followed Hyperlink" xfId="271" builtinId="9" hidden="1"/>
    <cellStyle name="Followed Hyperlink" xfId="272" builtinId="9" hidden="1"/>
    <cellStyle name="Followed Hyperlink" xfId="273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95" builtinId="9" hidden="1"/>
    <cellStyle name="Followed Hyperlink" xfId="296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Followed Hyperlink" xfId="309" builtinId="9" hidden="1"/>
    <cellStyle name="Followed Hyperlink" xfId="310" builtinId="9" hidden="1"/>
    <cellStyle name="Followed Hyperlink" xfId="311" builtinId="9" hidden="1"/>
    <cellStyle name="Followed Hyperlink" xfId="312" builtinId="9" hidden="1"/>
    <cellStyle name="Followed Hyperlink" xfId="313" builtinId="9" hidden="1"/>
    <cellStyle name="Followed Hyperlink" xfId="314" builtinId="9" hidden="1"/>
    <cellStyle name="Followed Hyperlink" xfId="315" builtinId="9" hidden="1"/>
    <cellStyle name="Followed Hyperlink" xfId="316" builtinId="9" hidden="1"/>
    <cellStyle name="Followed Hyperlink" xfId="317" builtinId="9" hidden="1"/>
    <cellStyle name="Followed Hyperlink" xfId="318" builtinId="9" hidden="1"/>
    <cellStyle name="Followed Hyperlink" xfId="319" builtinId="9" hidden="1"/>
    <cellStyle name="Followed Hyperlink" xfId="320" builtinId="9" hidden="1"/>
    <cellStyle name="Followed Hyperlink" xfId="321" builtinId="9" hidden="1"/>
    <cellStyle name="Followed Hyperlink" xfId="322" builtinId="9" hidden="1"/>
    <cellStyle name="Followed Hyperlink" xfId="323" builtinId="9" hidden="1"/>
    <cellStyle name="Followed Hyperlink" xfId="324" builtinId="9" hidden="1"/>
    <cellStyle name="Followed Hyperlink" xfId="325" builtinId="9" hidden="1"/>
    <cellStyle name="Followed Hyperlink" xfId="326" builtinId="9" hidden="1"/>
    <cellStyle name="Followed Hyperlink" xfId="327" builtinId="9" hidden="1"/>
    <cellStyle name="Followed Hyperlink" xfId="328" builtinId="9" hidden="1"/>
    <cellStyle name="Followed Hyperlink" xfId="329" builtinId="9" hidden="1"/>
    <cellStyle name="Followed Hyperlink" xfId="330" builtinId="9" hidden="1"/>
    <cellStyle name="Followed Hyperlink" xfId="331" builtinId="9" hidden="1"/>
    <cellStyle name="Followed Hyperlink" xfId="332" builtinId="9" hidden="1"/>
    <cellStyle name="Followed Hyperlink" xfId="333" builtinId="9" hidden="1"/>
    <cellStyle name="Followed Hyperlink" xfId="334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Normal" xfId="0" builtinId="0"/>
    <cellStyle name="Normal 2" xfId="274" xr:uid="{00000000-0005-0000-0000-00004C010000}"/>
    <cellStyle name="Normal 3" xfId="275" xr:uid="{00000000-0005-0000-0000-00004D010000}"/>
    <cellStyle name="Percent" xfId="1" builtinId="5"/>
  </cellStyles>
  <dxfs count="0"/>
  <tableStyles count="0" defaultTableStyle="TableStyleMedium9" defaultPivotStyle="PivotStyleLight16"/>
  <colors>
    <mruColors>
      <color rgb="FF008E40"/>
      <color rgb="FF0000FF"/>
      <color rgb="FFFFFFCC"/>
      <color rgb="FF007A3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hartsheet" Target="chartsheets/sheet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hartsheet" Target="chartsheets/sheet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0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hartsheet" Target="chartsheets/sheet3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Agency FB" panose="020B0503020202020204" pitchFamily="34" charset="0"/>
                <a:ea typeface="+mn-ea"/>
                <a:cs typeface="+mn-cs"/>
              </a:defRPr>
            </a:pPr>
            <a:r>
              <a:rPr lang="en-US" sz="2400">
                <a:solidFill>
                  <a:sysClr val="windowText" lastClr="000000"/>
                </a:solidFill>
                <a:latin typeface="Agency FB" panose="020B0503020202020204" pitchFamily="34" charset="0"/>
              </a:rPr>
              <a:t>Average Doubles Score </a:t>
            </a:r>
          </a:p>
          <a:p>
            <a:pPr>
              <a:defRPr sz="2400">
                <a:solidFill>
                  <a:sysClr val="windowText" lastClr="000000"/>
                </a:solidFill>
                <a:latin typeface="Agency FB" panose="020B0503020202020204" pitchFamily="34" charset="0"/>
              </a:defRPr>
            </a:pPr>
            <a:r>
              <a:rPr lang="en-US" sz="2400">
                <a:solidFill>
                  <a:sysClr val="windowText" lastClr="000000"/>
                </a:solidFill>
                <a:latin typeface="Agency FB" panose="020B0503020202020204" pitchFamily="34" charset="0"/>
              </a:rPr>
              <a:t>Last Three Event</a:t>
            </a:r>
            <a:r>
              <a:rPr lang="en-US" sz="2400" baseline="0">
                <a:solidFill>
                  <a:sysClr val="windowText" lastClr="000000"/>
                </a:solidFill>
                <a:latin typeface="Agency FB" panose="020B0503020202020204" pitchFamily="34" charset="0"/>
              </a:rPr>
              <a:t>s</a:t>
            </a:r>
          </a:p>
        </c:rich>
      </c:tx>
      <c:layout>
        <c:manualLayout>
          <c:xMode val="edge"/>
          <c:yMode val="edge"/>
          <c:x val="1.4559253922656423E-2"/>
          <c:y val="1.41404443308793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Agency FB" panose="020B0503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148462482397048"/>
          <c:y val="6.7359169568877594E-2"/>
          <c:w val="0.65914642228785347"/>
          <c:h val="0.90841091332001533"/>
        </c:manualLayout>
      </c:layout>
      <c:radarChart>
        <c:radarStyle val="marker"/>
        <c:varyColors val="0"/>
        <c:ser>
          <c:idx val="0"/>
          <c:order val="0"/>
          <c:tx>
            <c:strRef>
              <c:f>'DATA-Doubles Scoring'!$Y$3</c:f>
              <c:strCache>
                <c:ptCount val="1"/>
                <c:pt idx="0">
                  <c:v>3 Event Average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3"/>
            <c:spPr>
              <a:solidFill>
                <a:srgbClr val="FFFF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5"/>
            <c:marker>
              <c:symbol val="circle"/>
              <c:size val="13"/>
              <c:spPr>
                <a:solidFill>
                  <a:srgbClr val="FFFF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862A-494A-BA26-F4C5628CE1D4}"/>
              </c:ext>
            </c:extLst>
          </c:dPt>
          <c:dPt>
            <c:idx val="6"/>
            <c:marker>
              <c:symbol val="circle"/>
              <c:size val="13"/>
              <c:spPr>
                <a:solidFill>
                  <a:srgbClr val="FFFF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862A-494A-BA26-F4C5628CE1D4}"/>
              </c:ext>
            </c:extLst>
          </c:dPt>
          <c:dPt>
            <c:idx val="7"/>
            <c:marker>
              <c:symbol val="circle"/>
              <c:size val="13"/>
              <c:spPr>
                <a:solidFill>
                  <a:srgbClr val="FFFF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862A-494A-BA26-F4C5628CE1D4}"/>
              </c:ext>
            </c:extLst>
          </c:dPt>
          <c:dLbls>
            <c:dLbl>
              <c:idx val="0"/>
              <c:layout>
                <c:manualLayout>
                  <c:x val="5.5190880349448523E-2"/>
                  <c:y val="4.849808403435029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2A-494A-BA26-F4C5628CE1D4}"/>
                </c:ext>
              </c:extLst>
            </c:dLbl>
            <c:dLbl>
              <c:idx val="1"/>
              <c:layout>
                <c:manualLayout>
                  <c:x val="4.1014716353320615E-2"/>
                  <c:y val="7.005605329343872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2A-494A-BA26-F4C5628CE1D4}"/>
                </c:ext>
              </c:extLst>
            </c:dLbl>
            <c:dLbl>
              <c:idx val="2"/>
              <c:layout>
                <c:manualLayout>
                  <c:x val="4.86681514846923E-3"/>
                  <c:y val="4.646790952957942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2A-494A-BA26-F4C5628CE1D4}"/>
                </c:ext>
              </c:extLst>
            </c:dLbl>
            <c:dLbl>
              <c:idx val="3"/>
              <c:layout>
                <c:manualLayout>
                  <c:x val="3.8765849609170024E-3"/>
                  <c:y val="-4.65318424547742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2A-494A-BA26-F4C5628CE1D4}"/>
                </c:ext>
              </c:extLst>
            </c:dLbl>
            <c:dLbl>
              <c:idx val="4"/>
              <c:layout>
                <c:manualLayout>
                  <c:x val="-5.0311591633681117E-4"/>
                  <c:y val="-3.291193371982893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2A-494A-BA26-F4C5628CE1D4}"/>
                </c:ext>
              </c:extLst>
            </c:dLbl>
            <c:dLbl>
              <c:idx val="5"/>
              <c:layout>
                <c:manualLayout>
                  <c:x val="3.6618585511255061E-2"/>
                  <c:y val="-8.198487147232544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62A-494A-BA26-F4C5628CE1D4}"/>
                </c:ext>
              </c:extLst>
            </c:dLbl>
            <c:dLbl>
              <c:idx val="6"/>
              <c:layout>
                <c:manualLayout>
                  <c:x val="5.8475382884830632E-3"/>
                  <c:y val="-4.506398878657565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2A-494A-BA26-F4C5628CE1D4}"/>
                </c:ext>
              </c:extLst>
            </c:dLbl>
            <c:dLbl>
              <c:idx val="7"/>
              <c:layout>
                <c:manualLayout>
                  <c:x val="-8.2727158029827202E-3"/>
                  <c:y val="-3.102572904466693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2A-494A-BA26-F4C5628CE1D4}"/>
                </c:ext>
              </c:extLst>
            </c:dLbl>
            <c:dLbl>
              <c:idx val="8"/>
              <c:layout>
                <c:manualLayout>
                  <c:x val="-1.2212153706236161E-2"/>
                  <c:y val="-3.17249854215688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rgbClr val="0000FF"/>
                      </a:solidFill>
                      <a:latin typeface="Agency FB" panose="020B0503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2A-494A-BA26-F4C5628CE1D4}"/>
                </c:ext>
              </c:extLst>
            </c:dLbl>
            <c:dLbl>
              <c:idx val="9"/>
              <c:layout>
                <c:manualLayout>
                  <c:x val="-4.3811383971046856E-3"/>
                  <c:y val="1.133805614669706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2A-494A-BA26-F4C5628CE1D4}"/>
                </c:ext>
              </c:extLst>
            </c:dLbl>
            <c:dLbl>
              <c:idx val="10"/>
              <c:layout>
                <c:manualLayout>
                  <c:x val="-2.4914560362697229E-2"/>
                  <c:y val="4.762901732875485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84-4978-94B6-C5EFD2121730}"/>
                </c:ext>
              </c:extLst>
            </c:dLbl>
            <c:dLbl>
              <c:idx val="11"/>
              <c:layout>
                <c:manualLayout>
                  <c:x val="-4.9331948185187602E-2"/>
                  <c:y val="9.697710610476865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A9-473A-8536-941758743E35}"/>
                </c:ext>
              </c:extLst>
            </c:dLbl>
            <c:dLbl>
              <c:idx val="12"/>
              <c:layout>
                <c:manualLayout>
                  <c:x val="1.8562945143276419E-2"/>
                  <c:y val="0.1143558660760553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57-49FE-AFC9-A24C3E365D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gency FB" panose="020B0503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'DATA-Doubles Scoring'!$X$4:$X$16</c:f>
              <c:strCache>
                <c:ptCount val="13"/>
                <c:pt idx="0">
                  <c:v>Moran</c:v>
                </c:pt>
                <c:pt idx="1">
                  <c:v>McCann</c:v>
                </c:pt>
                <c:pt idx="2">
                  <c:v>Krempl</c:v>
                </c:pt>
                <c:pt idx="3">
                  <c:v>Hardiman</c:v>
                </c:pt>
                <c:pt idx="4">
                  <c:v>Evans</c:v>
                </c:pt>
                <c:pt idx="5">
                  <c:v>Dinora</c:v>
                </c:pt>
                <c:pt idx="6">
                  <c:v>St. Laurent</c:v>
                </c:pt>
                <c:pt idx="7">
                  <c:v>Reed</c:v>
                </c:pt>
                <c:pt idx="8">
                  <c:v>Mayhem Avg.</c:v>
                </c:pt>
                <c:pt idx="9">
                  <c:v>Kelleher</c:v>
                </c:pt>
                <c:pt idx="10">
                  <c:v>Preede</c:v>
                </c:pt>
                <c:pt idx="11">
                  <c:v>Dwyer</c:v>
                </c:pt>
                <c:pt idx="12">
                  <c:v>Sacks</c:v>
                </c:pt>
              </c:strCache>
            </c:strRef>
          </c:cat>
          <c:val>
            <c:numRef>
              <c:f>'DATA-Doubles Scoring'!$Y$4:$Y$16</c:f>
              <c:numCache>
                <c:formatCode>0.00</c:formatCode>
                <c:ptCount val="13"/>
                <c:pt idx="0">
                  <c:v>74.527777777777771</c:v>
                </c:pt>
                <c:pt idx="1">
                  <c:v>74.555555555555557</c:v>
                </c:pt>
                <c:pt idx="2">
                  <c:v>74.6388888888889</c:v>
                </c:pt>
                <c:pt idx="3">
                  <c:v>74.666666666666671</c:v>
                </c:pt>
                <c:pt idx="4">
                  <c:v>75.055555555555557</c:v>
                </c:pt>
                <c:pt idx="5">
                  <c:v>75.444444444444443</c:v>
                </c:pt>
                <c:pt idx="6">
                  <c:v>75.516666666666666</c:v>
                </c:pt>
                <c:pt idx="7">
                  <c:v>75.805555555555557</c:v>
                </c:pt>
                <c:pt idx="8">
                  <c:v>75.827777777777783</c:v>
                </c:pt>
                <c:pt idx="9">
                  <c:v>76.444444444444443</c:v>
                </c:pt>
                <c:pt idx="10">
                  <c:v>77.583333333333329</c:v>
                </c:pt>
                <c:pt idx="11">
                  <c:v>77.6388888888889</c:v>
                </c:pt>
                <c:pt idx="12">
                  <c:v>77.833333333333329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2A-494A-BA26-F4C5628CE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1476800"/>
        <c:axId val="924760000"/>
      </c:radarChart>
      <c:catAx>
        <c:axId val="9914768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24760000"/>
        <c:crosses val="autoZero"/>
        <c:auto val="1"/>
        <c:lblAlgn val="ctr"/>
        <c:lblOffset val="100"/>
        <c:noMultiLvlLbl val="0"/>
      </c:catAx>
      <c:valAx>
        <c:axId val="924760000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gency FB" panose="020B0503020202020204" pitchFamily="34" charset="0"/>
                <a:ea typeface="+mn-ea"/>
                <a:cs typeface="+mn-cs"/>
              </a:defRPr>
            </a:pPr>
            <a:endParaRPr lang="en-US"/>
          </a:p>
        </c:txPr>
        <c:crossAx val="9914768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Percentage of Points Captured - 3 Event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386619452637156"/>
          <c:y val="8.6734234642550326E-2"/>
          <c:w val="0.65519886913443981"/>
          <c:h val="0.90287453329147704"/>
        </c:manualLayout>
      </c:layout>
      <c:radarChart>
        <c:radarStyle val="marker"/>
        <c:varyColors val="0"/>
        <c:ser>
          <c:idx val="0"/>
          <c:order val="0"/>
          <c:tx>
            <c:strRef>
              <c:f>'DATA-Points Produced'!$U$4</c:f>
              <c:strCache>
                <c:ptCount val="1"/>
                <c:pt idx="0">
                  <c:v>3 Event Average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2"/>
            <c:spPr>
              <a:solidFill>
                <a:srgbClr val="FFFF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6"/>
            <c:marker>
              <c:symbol val="circle"/>
              <c:size val="12"/>
              <c:spPr>
                <a:solidFill>
                  <a:srgbClr val="FFFF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434-4235-AD42-672B7938A998}"/>
              </c:ext>
            </c:extLst>
          </c:dPt>
          <c:dPt>
            <c:idx val="7"/>
            <c:marker>
              <c:symbol val="circle"/>
              <c:size val="12"/>
              <c:spPr>
                <a:solidFill>
                  <a:srgbClr val="FFFF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9434-4235-AD42-672B7938A998}"/>
              </c:ext>
            </c:extLst>
          </c:dPt>
          <c:dLbls>
            <c:dLbl>
              <c:idx val="0"/>
              <c:layout>
                <c:manualLayout>
                  <c:x val="3.5175098246195913E-2"/>
                  <c:y val="5.857015043766199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34-4235-AD42-672B7938A998}"/>
                </c:ext>
              </c:extLst>
            </c:dLbl>
            <c:dLbl>
              <c:idx val="1"/>
              <c:layout>
                <c:manualLayout>
                  <c:x val="1.9053178216689344E-2"/>
                  <c:y val="6.260947115750074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34-4235-AD42-672B7938A998}"/>
                </c:ext>
              </c:extLst>
            </c:dLbl>
            <c:dLbl>
              <c:idx val="2"/>
              <c:layout>
                <c:manualLayout>
                  <c:x val="7.3281454679574821E-3"/>
                  <c:y val="4.443252791822633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34-4235-AD42-672B7938A998}"/>
                </c:ext>
              </c:extLst>
            </c:dLbl>
            <c:dLbl>
              <c:idx val="3"/>
              <c:layout>
                <c:manualLayout>
                  <c:x val="-5.8625163743659852E-3"/>
                  <c:y val="1.00983017995968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34-4235-AD42-672B7938A998}"/>
                </c:ext>
              </c:extLst>
            </c:dLbl>
            <c:dLbl>
              <c:idx val="4"/>
              <c:layout>
                <c:manualLayout>
                  <c:x val="0"/>
                  <c:y val="-4.241286755830688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34-4235-AD42-672B7938A998}"/>
                </c:ext>
              </c:extLst>
            </c:dLbl>
            <c:dLbl>
              <c:idx val="5"/>
              <c:layout>
                <c:manualLayout>
                  <c:x val="1.3190661842323467E-2"/>
                  <c:y val="-7.27077729570977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34-4235-AD42-672B7938A998}"/>
                </c:ext>
              </c:extLst>
            </c:dLbl>
            <c:dLbl>
              <c:idx val="6"/>
              <c:layout>
                <c:manualLayout>
                  <c:x val="3.0778210965421424E-2"/>
                  <c:y val="-5.25111693579038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0000FF"/>
                      </a:solidFill>
                      <a:latin typeface="Agency FB" panose="020B0503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434-4235-AD42-672B7938A998}"/>
                </c:ext>
              </c:extLst>
            </c:dLbl>
            <c:dLbl>
              <c:idx val="7"/>
              <c:layout>
                <c:manualLayout>
                  <c:x val="8.7937745615489782E-3"/>
                  <c:y val="-5.655049007774275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34-4235-AD42-672B7938A998}"/>
                </c:ext>
              </c:extLst>
            </c:dLbl>
            <c:dLbl>
              <c:idx val="8"/>
              <c:layout>
                <c:manualLayout>
                  <c:x val="2.3450065497463941E-2"/>
                  <c:y val="-3.433422611862944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34-4235-AD42-672B7938A998}"/>
                </c:ext>
              </c:extLst>
            </c:dLbl>
            <c:dLbl>
              <c:idx val="9"/>
              <c:layout>
                <c:manualLayout>
                  <c:x val="4.3968872807744891E-3"/>
                  <c:y val="-2.42359243190326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434-4235-AD42-672B7938A998}"/>
                </c:ext>
              </c:extLst>
            </c:dLbl>
            <c:dLbl>
              <c:idx val="10"/>
              <c:layout>
                <c:manualLayout>
                  <c:x val="7.3281454679574821E-3"/>
                  <c:y val="1.00983017995968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34-4235-AD42-672B7938A998}"/>
                </c:ext>
              </c:extLst>
            </c:dLbl>
            <c:dLbl>
              <c:idx val="11"/>
              <c:layout>
                <c:manualLayout>
                  <c:x val="-1.3190661842323521E-2"/>
                  <c:y val="6.866845223725888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434-4235-AD42-672B7938A998}"/>
                </c:ext>
              </c:extLst>
            </c:dLbl>
            <c:dLbl>
              <c:idx val="12"/>
              <c:layout>
                <c:manualLayout>
                  <c:x val="-3.370946915260447E-2"/>
                  <c:y val="4.443252791822633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434-4235-AD42-672B7938A9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gency FB" panose="020B0503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'DATA-Points Produced'!$T$5:$T$17</c:f>
              <c:strCache>
                <c:ptCount val="13"/>
                <c:pt idx="0">
                  <c:v>Hardiman</c:v>
                </c:pt>
                <c:pt idx="1">
                  <c:v>McCann</c:v>
                </c:pt>
                <c:pt idx="2">
                  <c:v>Moran</c:v>
                </c:pt>
                <c:pt idx="3">
                  <c:v>Krempl</c:v>
                </c:pt>
                <c:pt idx="4">
                  <c:v>Saint</c:v>
                </c:pt>
                <c:pt idx="5">
                  <c:v>Dwyer</c:v>
                </c:pt>
                <c:pt idx="6">
                  <c:v>Mayhem Avg.</c:v>
                </c:pt>
                <c:pt idx="7">
                  <c:v>Dinora</c:v>
                </c:pt>
                <c:pt idx="8">
                  <c:v>Evans</c:v>
                </c:pt>
                <c:pt idx="9">
                  <c:v>Kelleher</c:v>
                </c:pt>
                <c:pt idx="10">
                  <c:v>Reed</c:v>
                </c:pt>
                <c:pt idx="11">
                  <c:v>Sacks</c:v>
                </c:pt>
                <c:pt idx="12">
                  <c:v>Preede</c:v>
                </c:pt>
              </c:strCache>
            </c:strRef>
          </c:cat>
          <c:val>
            <c:numRef>
              <c:f>'DATA-Points Produced'!$W$5:$W$17</c:f>
              <c:numCache>
                <c:formatCode>0.00%</c:formatCode>
                <c:ptCount val="13"/>
                <c:pt idx="0">
                  <c:v>0.67777777777777781</c:v>
                </c:pt>
                <c:pt idx="1">
                  <c:v>0.6728395061728395</c:v>
                </c:pt>
                <c:pt idx="2">
                  <c:v>0.64814814814814814</c:v>
                </c:pt>
                <c:pt idx="3">
                  <c:v>0.5864197530864198</c:v>
                </c:pt>
                <c:pt idx="4">
                  <c:v>0.55000000000000004</c:v>
                </c:pt>
                <c:pt idx="5">
                  <c:v>0.50617283950617287</c:v>
                </c:pt>
                <c:pt idx="6">
                  <c:v>0.5</c:v>
                </c:pt>
                <c:pt idx="7">
                  <c:v>0.5</c:v>
                </c:pt>
                <c:pt idx="8">
                  <c:v>0.44444444444444442</c:v>
                </c:pt>
                <c:pt idx="9">
                  <c:v>0.43827160493827161</c:v>
                </c:pt>
                <c:pt idx="10">
                  <c:v>0.37037037037037035</c:v>
                </c:pt>
                <c:pt idx="11">
                  <c:v>0.36419753086419754</c:v>
                </c:pt>
                <c:pt idx="12">
                  <c:v>0.22839506172839505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4-4C18-9636-94D667799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247984"/>
        <c:axId val="610248400"/>
      </c:radarChart>
      <c:catAx>
        <c:axId val="6102479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10248400"/>
        <c:crosses val="autoZero"/>
        <c:auto val="1"/>
        <c:lblAlgn val="ctr"/>
        <c:lblOffset val="100"/>
        <c:noMultiLvlLbl val="0"/>
      </c:catAx>
      <c:valAx>
        <c:axId val="610248400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61024798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Agency FB" panose="020B0503020202020204" pitchFamily="34" charset="0"/>
                <a:ea typeface="+mn-ea"/>
                <a:cs typeface="+mn-cs"/>
              </a:defRPr>
            </a:pPr>
            <a:r>
              <a:rPr lang="en-US" sz="2400">
                <a:solidFill>
                  <a:sysClr val="windowText" lastClr="000000"/>
                </a:solidFill>
                <a:latin typeface="Agency FB" panose="020B0503020202020204" pitchFamily="34" charset="0"/>
              </a:rPr>
              <a:t>Points</a:t>
            </a:r>
            <a:r>
              <a:rPr lang="en-US" sz="2400" baseline="0">
                <a:solidFill>
                  <a:sysClr val="windowText" lastClr="000000"/>
                </a:solidFill>
                <a:latin typeface="Agency FB" panose="020B0503020202020204" pitchFamily="34" charset="0"/>
              </a:rPr>
              <a:t> Produced Per Match </a:t>
            </a:r>
          </a:p>
          <a:p>
            <a:pPr>
              <a:defRPr sz="2400">
                <a:solidFill>
                  <a:sysClr val="windowText" lastClr="000000"/>
                </a:solidFill>
                <a:latin typeface="Agency FB" panose="020B0503020202020204" pitchFamily="34" charset="0"/>
              </a:defRPr>
            </a:pPr>
            <a:r>
              <a:rPr lang="en-US" sz="2400">
                <a:solidFill>
                  <a:sysClr val="windowText" lastClr="000000"/>
                </a:solidFill>
                <a:latin typeface="Agency FB" panose="020B0503020202020204" pitchFamily="34" charset="0"/>
              </a:rPr>
              <a:t>3 Event Average</a:t>
            </a:r>
          </a:p>
        </c:rich>
      </c:tx>
      <c:layout>
        <c:manualLayout>
          <c:xMode val="edge"/>
          <c:yMode val="edge"/>
          <c:x val="3.9482984592926124E-2"/>
          <c:y val="3.4325715907401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Agency FB" panose="020B0503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937543282753201"/>
          <c:y val="8.4461452729800657E-2"/>
          <c:w val="0.64820205043877743"/>
          <c:h val="0.89332778991835127"/>
        </c:manualLayout>
      </c:layout>
      <c:radarChart>
        <c:radarStyle val="marker"/>
        <c:varyColors val="0"/>
        <c:ser>
          <c:idx val="0"/>
          <c:order val="0"/>
          <c:tx>
            <c:strRef>
              <c:f>'DATA-Points Produced'!$U$4</c:f>
              <c:strCache>
                <c:ptCount val="1"/>
                <c:pt idx="0">
                  <c:v>3 Event Average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2"/>
            <c:spPr>
              <a:solidFill>
                <a:srgbClr val="FFFF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5"/>
            <c:marker>
              <c:symbol val="circle"/>
              <c:size val="12"/>
              <c:spPr>
                <a:solidFill>
                  <a:srgbClr val="FFFF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7509-4A08-8170-6F823E0EA47D}"/>
              </c:ext>
            </c:extLst>
          </c:dPt>
          <c:dPt>
            <c:idx val="6"/>
            <c:marker>
              <c:symbol val="circle"/>
              <c:size val="12"/>
              <c:spPr>
                <a:solidFill>
                  <a:srgbClr val="FFFF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7509-4A08-8170-6F823E0EA47D}"/>
              </c:ext>
            </c:extLst>
          </c:dPt>
          <c:dPt>
            <c:idx val="7"/>
            <c:marker>
              <c:symbol val="circle"/>
              <c:size val="12"/>
              <c:spPr>
                <a:solidFill>
                  <a:srgbClr val="FFFF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7509-4A08-8170-6F823E0EA47D}"/>
              </c:ext>
            </c:extLst>
          </c:dPt>
          <c:dLbls>
            <c:dLbl>
              <c:idx val="0"/>
              <c:layout>
                <c:manualLayout>
                  <c:x val="7.4225919915949054E-2"/>
                  <c:y val="7.335247398852387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09-4A08-8170-6F823E0EA47D}"/>
                </c:ext>
              </c:extLst>
            </c:dLbl>
            <c:dLbl>
              <c:idx val="1"/>
              <c:layout>
                <c:manualLayout>
                  <c:x val="3.5650100557158323E-2"/>
                  <c:y val="8.077194281466865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09-4A08-8170-6F823E0EA47D}"/>
                </c:ext>
              </c:extLst>
            </c:dLbl>
            <c:dLbl>
              <c:idx val="2"/>
              <c:layout>
                <c:manualLayout>
                  <c:x val="7.3200441063302835E-3"/>
                  <c:y val="4.846082876004136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09-4A08-8170-6F823E0EA47D}"/>
                </c:ext>
              </c:extLst>
            </c:dLbl>
            <c:dLbl>
              <c:idx val="3"/>
              <c:layout>
                <c:manualLayout>
                  <c:x val="-9.8716466665986578E-4"/>
                  <c:y val="2.289563317624503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09-4A08-8170-6F823E0EA47D}"/>
                </c:ext>
              </c:extLst>
            </c:dLbl>
            <c:dLbl>
              <c:idx val="4"/>
              <c:layout>
                <c:manualLayout>
                  <c:x val="-9.7959809536462606E-4"/>
                  <c:y val="-2.960261772617472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09-4A08-8170-6F823E0EA47D}"/>
                </c:ext>
              </c:extLst>
            </c:dLbl>
            <c:dLbl>
              <c:idx val="5"/>
              <c:layout>
                <c:manualLayout>
                  <c:x val="2.2934441025797263E-2"/>
                  <c:y val="-5.112905375254485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09-4A08-8170-6F823E0EA47D}"/>
                </c:ext>
              </c:extLst>
            </c:dLbl>
            <c:dLbl>
              <c:idx val="6"/>
              <c:layout>
                <c:manualLayout>
                  <c:x val="-4.8815835164509546E-4"/>
                  <c:y val="-3.50193203572540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rgbClr val="0000FF"/>
                      </a:solidFill>
                      <a:latin typeface="Agency FB" panose="020B0503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09-4A08-8170-6F823E0EA47D}"/>
                </c:ext>
              </c:extLst>
            </c:dLbl>
            <c:dLbl>
              <c:idx val="7"/>
              <c:layout>
                <c:manualLayout>
                  <c:x val="-3.9053245150931469E-2"/>
                  <c:y val="-6.33014036162417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09-4A08-8170-6F823E0EA47D}"/>
                </c:ext>
              </c:extLst>
            </c:dLbl>
            <c:dLbl>
              <c:idx val="8"/>
              <c:layout>
                <c:manualLayout>
                  <c:x val="-1.0236438285878688E-2"/>
                  <c:y val="-4.3036099759135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09-4A08-8170-6F823E0EA47D}"/>
                </c:ext>
              </c:extLst>
            </c:dLbl>
            <c:dLbl>
              <c:idx val="9"/>
              <c:layout>
                <c:manualLayout>
                  <c:x val="-2.9222566856632968E-3"/>
                  <c:y val="-7.37096517183174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509-4A08-8170-6F823E0EA47D}"/>
                </c:ext>
              </c:extLst>
            </c:dLbl>
            <c:dLbl>
              <c:idx val="10"/>
              <c:layout>
                <c:manualLayout>
                  <c:x val="-1.3168158088524229E-2"/>
                  <c:y val="4.374663853772773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509-4A08-8170-6F823E0EA47D}"/>
                </c:ext>
              </c:extLst>
            </c:dLbl>
            <c:dLbl>
              <c:idx val="11"/>
              <c:layout>
                <c:manualLayout>
                  <c:x val="-3.4698018665652038E-2"/>
                  <c:y val="3.705011270340921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2B-4B29-B9DD-F5AC887F3F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gency FB" panose="020B0503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'DATA-Points Produced'!$T$5:$T$17</c15:sqref>
                  </c15:fullRef>
                </c:ext>
              </c:extLst>
              <c:f>('DATA-Points Produced'!$T$5:$T$14,'DATA-Points Produced'!$T$16:$T$17)</c:f>
              <c:strCache>
                <c:ptCount val="12"/>
                <c:pt idx="0">
                  <c:v>Hardiman</c:v>
                </c:pt>
                <c:pt idx="1">
                  <c:v>McCann</c:v>
                </c:pt>
                <c:pt idx="2">
                  <c:v>Moran</c:v>
                </c:pt>
                <c:pt idx="3">
                  <c:v>Krempl</c:v>
                </c:pt>
                <c:pt idx="4">
                  <c:v>Saint</c:v>
                </c:pt>
                <c:pt idx="5">
                  <c:v>Dwyer</c:v>
                </c:pt>
                <c:pt idx="6">
                  <c:v>Mayhem Avg.</c:v>
                </c:pt>
                <c:pt idx="7">
                  <c:v>Dinora</c:v>
                </c:pt>
                <c:pt idx="8">
                  <c:v>Evans</c:v>
                </c:pt>
                <c:pt idx="9">
                  <c:v>Kelleher</c:v>
                </c:pt>
                <c:pt idx="10">
                  <c:v>Sacks</c:v>
                </c:pt>
                <c:pt idx="11">
                  <c:v>Preede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'DATA-Points Produced'!$U$5:$U$17</c15:sqref>
                  </c15:fullRef>
                </c:ext>
              </c:extLst>
              <c:f>('DATA-Points Produced'!$U$5:$U$14,'DATA-Points Produced'!$U$16:$U$17)</c:f>
              <c:numCache>
                <c:formatCode>0.00</c:formatCode>
                <c:ptCount val="12"/>
                <c:pt idx="0">
                  <c:v>5.083333333333333</c:v>
                </c:pt>
                <c:pt idx="1">
                  <c:v>4.9545454545454541</c:v>
                </c:pt>
                <c:pt idx="2">
                  <c:v>4.7727272727272725</c:v>
                </c:pt>
                <c:pt idx="3">
                  <c:v>4.3181818181818183</c:v>
                </c:pt>
                <c:pt idx="4">
                  <c:v>4.125</c:v>
                </c:pt>
                <c:pt idx="5">
                  <c:v>3.7272727272727271</c:v>
                </c:pt>
                <c:pt idx="6">
                  <c:v>3.69</c:v>
                </c:pt>
                <c:pt idx="7">
                  <c:v>3.6818181818181817</c:v>
                </c:pt>
                <c:pt idx="8">
                  <c:v>3.2727272727272729</c:v>
                </c:pt>
                <c:pt idx="9">
                  <c:v>3.2272727272727271</c:v>
                </c:pt>
                <c:pt idx="10">
                  <c:v>2.6818181818181817</c:v>
                </c:pt>
                <c:pt idx="11">
                  <c:v>1.6818181818181819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09-4A08-8170-6F823E0EA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2193280"/>
        <c:axId val="1996102240"/>
      </c:radarChart>
      <c:catAx>
        <c:axId val="15521932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96102240"/>
        <c:crosses val="autoZero"/>
        <c:auto val="1"/>
        <c:lblAlgn val="ctr"/>
        <c:lblOffset val="100"/>
        <c:noMultiLvlLbl val="0"/>
      </c:catAx>
      <c:valAx>
        <c:axId val="199610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gency FB" panose="020B0503020202020204" pitchFamily="34" charset="0"/>
                <a:ea typeface="+mn-ea"/>
                <a:cs typeface="+mn-cs"/>
              </a:defRPr>
            </a:pPr>
            <a:endParaRPr lang="en-US"/>
          </a:p>
        </c:txPr>
        <c:crossAx val="15521932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69445764857006"/>
          <c:y val="5.421213685473044E-2"/>
          <c:w val="0.64966716045873407"/>
          <c:h val="0.89534694967761019"/>
        </c:manualLayout>
      </c:layout>
      <c:radarChart>
        <c:radarStyle val="marker"/>
        <c:varyColors val="0"/>
        <c:ser>
          <c:idx val="0"/>
          <c:order val="0"/>
          <c:tx>
            <c:strRef>
              <c:f>'DATA-Holes Won'!$P$4</c:f>
              <c:strCache>
                <c:ptCount val="1"/>
                <c:pt idx="0">
                  <c:v>3-Event Average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2"/>
            <c:spPr>
              <a:solidFill>
                <a:srgbClr val="FFFF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3"/>
            <c:marker>
              <c:symbol val="circle"/>
              <c:size val="12"/>
              <c:spPr>
                <a:solidFill>
                  <a:srgbClr val="FFFF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ECFC-4E9C-9F76-8E59C6BF7D3F}"/>
              </c:ext>
            </c:extLst>
          </c:dPt>
          <c:dPt>
            <c:idx val="4"/>
            <c:marker>
              <c:symbol val="circle"/>
              <c:size val="12"/>
              <c:spPr>
                <a:solidFill>
                  <a:srgbClr val="FFFF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ECFC-4E9C-9F76-8E59C6BF7D3F}"/>
              </c:ext>
            </c:extLst>
          </c:dPt>
          <c:dLbls>
            <c:dLbl>
              <c:idx val="0"/>
              <c:layout>
                <c:manualLayout>
                  <c:x val="6.2968503630778716E-2"/>
                  <c:y val="5.6522978168902754E-2"/>
                </c:manualLayout>
              </c:layout>
              <c:tx>
                <c:rich>
                  <a:bodyPr/>
                  <a:lstStyle/>
                  <a:p>
                    <a:fld id="{625A5E7A-CD2B-4A6F-BEF4-02898BCB6C29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FE9C3688-3297-4186-9F58-77E21B95496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CFC-4E9C-9F76-8E59C6BF7D3F}"/>
                </c:ext>
              </c:extLst>
            </c:dLbl>
            <c:dLbl>
              <c:idx val="1"/>
              <c:layout>
                <c:manualLayout>
                  <c:x val="7.1758816076358589E-2"/>
                  <c:y val="9.2785423331943423E-2"/>
                </c:manualLayout>
              </c:layout>
              <c:tx>
                <c:rich>
                  <a:bodyPr/>
                  <a:lstStyle/>
                  <a:p>
                    <a:fld id="{1F474A46-D568-499D-9416-CEB0BAFF738F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5BDA3FE-2B6C-4FE2-AAA1-C19C52E8464F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CFC-4E9C-9F76-8E59C6BF7D3F}"/>
                </c:ext>
              </c:extLst>
            </c:dLbl>
            <c:dLbl>
              <c:idx val="2"/>
              <c:layout>
                <c:manualLayout>
                  <c:x val="1.9058717602239927E-2"/>
                  <c:y val="2.6206126854390121E-2"/>
                </c:manualLayout>
              </c:layout>
              <c:tx>
                <c:rich>
                  <a:bodyPr/>
                  <a:lstStyle/>
                  <a:p>
                    <a:fld id="{D8537289-3EFC-4A04-8512-204E620593AF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1CD73A8-0F5A-49F8-9507-3D83F9FAEA1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CFC-4E9C-9F76-8E59C6BF7D3F}"/>
                </c:ext>
              </c:extLst>
            </c:dLbl>
            <c:dLbl>
              <c:idx val="3"/>
              <c:layout>
                <c:manualLayout>
                  <c:x val="1.4634364201443911E-2"/>
                  <c:y val="-2.2207199341749827E-2"/>
                </c:manualLayout>
              </c:layout>
              <c:tx>
                <c:rich>
                  <a:bodyPr/>
                  <a:lstStyle/>
                  <a:p>
                    <a:fld id="{BB6F4FCD-96F2-470D-9EE7-8624D3375AA4}" type="CELLRANGE">
                      <a:rPr lang="en-US" sz="1400" baseline="0">
                        <a:solidFill>
                          <a:sysClr val="windowText" lastClr="000000"/>
                        </a:solidFill>
                      </a:rPr>
                      <a:pPr/>
                      <a:t>[CELLRANGE]</a:t>
                    </a:fld>
                    <a:r>
                      <a:rPr lang="en-US" sz="1400" baseline="0">
                        <a:solidFill>
                          <a:sysClr val="windowText" lastClr="000000"/>
                        </a:solidFill>
                      </a:rPr>
                      <a:t>, </a:t>
                    </a:r>
                    <a:fld id="{8D122E25-7C1B-4A3E-98B1-C77D9414B44D}" type="VALUE">
                      <a:rPr lang="en-US" sz="1400" baseline="0">
                        <a:solidFill>
                          <a:sysClr val="windowText" lastClr="000000"/>
                        </a:solidFill>
                      </a:rPr>
                      <a:pPr/>
                      <a:t>[VALUE]</a:t>
                    </a:fld>
                    <a:endParaRPr lang="en-US" sz="1400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CFC-4E9C-9F76-8E59C6BF7D3F}"/>
                </c:ext>
              </c:extLst>
            </c:dLbl>
            <c:dLbl>
              <c:idx val="4"/>
              <c:layout>
                <c:manualLayout>
                  <c:x val="6.7370007066178697E-2"/>
                  <c:y val="-5.550424239995445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baseline="0">
                        <a:solidFill>
                          <a:srgbClr val="0000FF"/>
                        </a:solidFill>
                        <a:latin typeface="Agency FB" panose="020B0503020202020204" pitchFamily="34" charset="0"/>
                        <a:ea typeface="+mn-ea"/>
                        <a:cs typeface="+mn-cs"/>
                      </a:defRPr>
                    </a:pPr>
                    <a:fld id="{6FE21964-F3FA-4191-9D0F-7ABEEA3B637F}" type="CELLRANGE">
                      <a:rPr lang="en-US" sz="1400" b="1" baseline="0">
                        <a:solidFill>
                          <a:srgbClr val="0000FF"/>
                        </a:solidFill>
                      </a:rPr>
                      <a:pPr>
                        <a:defRPr sz="1400" b="1">
                          <a:solidFill>
                            <a:srgbClr val="0000FF"/>
                          </a:solidFill>
                          <a:latin typeface="Agency FB" panose="020B0503020202020204" pitchFamily="34" charset="0"/>
                        </a:defRPr>
                      </a:pPr>
                      <a:t>[CELLRANGE]</a:t>
                    </a:fld>
                    <a:r>
                      <a:rPr lang="en-US" sz="1400" b="1" baseline="0">
                        <a:solidFill>
                          <a:srgbClr val="0000FF"/>
                        </a:solidFill>
                      </a:rPr>
                      <a:t>, </a:t>
                    </a:r>
                    <a:fld id="{2AFBFD1B-6933-4FFF-8A11-07ADF1222BC0}" type="VALUE">
                      <a:rPr lang="en-US" sz="1400" b="1" baseline="0">
                        <a:solidFill>
                          <a:srgbClr val="0000FF"/>
                        </a:solidFill>
                      </a:rPr>
                      <a:pPr>
                        <a:defRPr sz="1400" b="1">
                          <a:solidFill>
                            <a:srgbClr val="0000FF"/>
                          </a:solidFill>
                          <a:latin typeface="Agency FB" panose="020B0503020202020204" pitchFamily="34" charset="0"/>
                        </a:defRPr>
                      </a:pPr>
                      <a:t>[VALUE]</a:t>
                    </a:fld>
                    <a:endParaRPr lang="en-US" sz="1400" b="1" baseline="0">
                      <a:solidFill>
                        <a:srgbClr val="0000FF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rgbClr val="0000FF"/>
                      </a:solidFill>
                      <a:latin typeface="Agency FB" panose="020B0503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62586562997066"/>
                      <c:h val="6.111667180328317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CFC-4E9C-9F76-8E59C6BF7D3F}"/>
                </c:ext>
              </c:extLst>
            </c:dLbl>
            <c:dLbl>
              <c:idx val="5"/>
              <c:layout>
                <c:manualLayout>
                  <c:x val="1.4752076144393779E-3"/>
                  <c:y val="-4.0453956037560107E-2"/>
                </c:manualLayout>
              </c:layout>
              <c:tx>
                <c:rich>
                  <a:bodyPr/>
                  <a:lstStyle/>
                  <a:p>
                    <a:fld id="{AE202724-F070-49FF-A3C0-0E43D633C713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6F84272-19E7-4F17-8291-F2BE0DAB902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CFC-4E9C-9F76-8E59C6BF7D3F}"/>
                </c:ext>
              </c:extLst>
            </c:dLbl>
            <c:dLbl>
              <c:idx val="6"/>
              <c:layout>
                <c:manualLayout>
                  <c:x val="-4.1017072732478517E-2"/>
                  <c:y val="-2.4184717182347978E-2"/>
                </c:manualLayout>
              </c:layout>
              <c:tx>
                <c:rich>
                  <a:bodyPr/>
                  <a:lstStyle/>
                  <a:p>
                    <a:fld id="{05374387-D639-4B56-8522-C6DD7CE5F2A1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D5A123E-988C-467A-BC8B-4B367D8561A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D5B3-453E-AA14-DD79C404B053}"/>
                </c:ext>
              </c:extLst>
            </c:dLbl>
            <c:dLbl>
              <c:idx val="7"/>
              <c:layout>
                <c:manualLayout>
                  <c:x val="-1.0251556192277151E-2"/>
                  <c:y val="-2.8258069974393327E-2"/>
                </c:manualLayout>
              </c:layout>
              <c:tx>
                <c:rich>
                  <a:bodyPr/>
                  <a:lstStyle/>
                  <a:p>
                    <a:fld id="{016699D4-05F8-4CB1-B2AD-9CB5E4E5207E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F40DBFBD-26A5-48F0-AB2D-9C8F8CD3C15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CFC-4E9C-9F76-8E59C6BF7D3F}"/>
                </c:ext>
              </c:extLst>
            </c:dLbl>
            <c:dLbl>
              <c:idx val="8"/>
              <c:layout>
                <c:manualLayout>
                  <c:x val="-8.7689627304370233E-3"/>
                  <c:y val="2.4236242375782067E-2"/>
                </c:manualLayout>
              </c:layout>
              <c:tx>
                <c:rich>
                  <a:bodyPr/>
                  <a:lstStyle/>
                  <a:p>
                    <a:fld id="{8EC27449-D598-4464-B98F-972B8A975A1A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D55C235-3F61-4CA7-9171-5D9E78378B11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CFC-4E9C-9F76-8E59C6BF7D3F}"/>
                </c:ext>
              </c:extLst>
            </c:dLbl>
            <c:dLbl>
              <c:idx val="9"/>
              <c:layout>
                <c:manualLayout>
                  <c:x val="-1.3204106392670193E-2"/>
                  <c:y val="7.165929888206229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baseline="0">
                        <a:solidFill>
                          <a:sysClr val="windowText" lastClr="000000"/>
                        </a:solidFill>
                        <a:latin typeface="Agency FB" panose="020B0503020202020204" pitchFamily="34" charset="0"/>
                        <a:ea typeface="+mn-ea"/>
                        <a:cs typeface="+mn-cs"/>
                      </a:defRPr>
                    </a:pPr>
                    <a:fld id="{3D440199-0779-4B64-A809-4924DA041452}" type="VALUE">
                      <a:rPr lang="en-US"/>
                      <a:pPr>
                        <a:defRPr sz="1400" b="1">
                          <a:solidFill>
                            <a:sysClr val="windowText" lastClr="000000"/>
                          </a:solidFill>
                          <a:latin typeface="Agency FB" panose="020B0503020202020204" pitchFamily="34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Agency FB" panose="020B0503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803900096719953E-2"/>
                      <c:h val="5.485397537541033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D92-4900-A846-CCC2E0B35A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gency FB" panose="020B0503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'DATA-Holes Won'!$O$5:$O$17</c15:sqref>
                  </c15:fullRef>
                </c:ext>
              </c:extLst>
              <c:f>('DATA-Holes Won'!$O$5:$O$6,'DATA-Holes Won'!$O$9:$O$13,'DATA-Holes Won'!$O$15:$O$17)</c:f>
              <c:strCache>
                <c:ptCount val="10"/>
                <c:pt idx="0">
                  <c:v>Moran</c:v>
                </c:pt>
                <c:pt idx="1">
                  <c:v>Dinora / Krempl / McCann</c:v>
                </c:pt>
                <c:pt idx="2">
                  <c:v>St. Laurent</c:v>
                </c:pt>
                <c:pt idx="3">
                  <c:v>Hardiman</c:v>
                </c:pt>
                <c:pt idx="4">
                  <c:v>Mayhem Avg</c:v>
                </c:pt>
                <c:pt idx="5">
                  <c:v>Evans</c:v>
                </c:pt>
                <c:pt idx="6">
                  <c:v>Reed / Dwyer</c:v>
                </c:pt>
                <c:pt idx="7">
                  <c:v>Preede</c:v>
                </c:pt>
                <c:pt idx="8">
                  <c:v>Sacks</c:v>
                </c:pt>
                <c:pt idx="9">
                  <c:v>Kelleher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'DATA-Holes Won'!$P$5:$P$17</c15:sqref>
                  </c15:fullRef>
                </c:ext>
              </c:extLst>
              <c:f>('DATA-Holes Won'!$P$5:$P$6,'DATA-Holes Won'!$P$9:$P$13,'DATA-Holes Won'!$P$15:$P$17)</c:f>
              <c:numCache>
                <c:formatCode>0.00</c:formatCode>
                <c:ptCount val="10"/>
                <c:pt idx="0">
                  <c:v>6.0909090909090908</c:v>
                </c:pt>
                <c:pt idx="1">
                  <c:v>5.0909090909090908</c:v>
                </c:pt>
                <c:pt idx="2">
                  <c:v>5</c:v>
                </c:pt>
                <c:pt idx="3">
                  <c:v>4.75</c:v>
                </c:pt>
                <c:pt idx="4">
                  <c:v>4.62</c:v>
                </c:pt>
                <c:pt idx="5">
                  <c:v>4.4545454545454541</c:v>
                </c:pt>
                <c:pt idx="6">
                  <c:v>4.3636363636363633</c:v>
                </c:pt>
                <c:pt idx="7">
                  <c:v>3.8181818181818183</c:v>
                </c:pt>
                <c:pt idx="8">
                  <c:v>3.7272727272727271</c:v>
                </c:pt>
                <c:pt idx="9">
                  <c:v>3.5454545454545454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'DATA-Holes Won'!$O$5:$O$16</c15:f>
                <c15:dlblRangeCache>
                  <c:ptCount val="12"/>
                  <c:pt idx="0">
                    <c:v>Moran</c:v>
                  </c:pt>
                  <c:pt idx="1">
                    <c:v>Dinora / Krempl / McCann</c:v>
                  </c:pt>
                  <c:pt idx="2">
                    <c:v>Krempl</c:v>
                  </c:pt>
                  <c:pt idx="3">
                    <c:v>McCann</c:v>
                  </c:pt>
                  <c:pt idx="4">
                    <c:v>St. Laurent</c:v>
                  </c:pt>
                  <c:pt idx="5">
                    <c:v>Hardiman</c:v>
                  </c:pt>
                  <c:pt idx="6">
                    <c:v>Mayhem Avg</c:v>
                  </c:pt>
                  <c:pt idx="7">
                    <c:v>Evans</c:v>
                  </c:pt>
                  <c:pt idx="8">
                    <c:v>Reed / Dwyer</c:v>
                  </c:pt>
                  <c:pt idx="9">
                    <c:v>Dwyer</c:v>
                  </c:pt>
                  <c:pt idx="10">
                    <c:v>Preede</c:v>
                  </c:pt>
                  <c:pt idx="11">
                    <c:v>Sacks</c:v>
                  </c:pt>
                </c15:dlblRangeCache>
              </c15:datalabelsRange>
            </c:ext>
            <c:ext xmlns:c15="http://schemas.microsoft.com/office/drawing/2012/chart" uri="{02D57815-91ED-43cb-92C2-25804820EDAC}">
              <c15:categoryFilterExceptions>
                <c15:categoryFilterException>
                  <c15:sqref>'DATA-Holes Won'!$P$7</c15:sqref>
                  <c15:dLbl>
                    <c:idx val="1"/>
                    <c:layout>
                      <c:manualLayout>
                        <c:x val="1.318096791760995E-2"/>
                        <c:y val="4.833063144124553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02-E080-4A10-9C42-4F050E4E9ABA}"/>
                      </c:ext>
                    </c:extLst>
                  </c15:dLbl>
                </c15:categoryFilterException>
                <c15:categoryFilterException>
                  <c15:sqref>'DATA-Holes Won'!$P$8</c15:sqref>
                  <c15:dLbl>
                    <c:idx val="1"/>
                    <c:layout>
                      <c:manualLayout>
                        <c:x val="1.9110764745642272E-2"/>
                        <c:y val="7.9506235979660174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03-E080-4A10-9C42-4F050E4E9ABA}"/>
                      </c:ext>
                    </c:extLst>
                  </c15:dLbl>
                </c15:categoryFilterException>
                <c15:categoryFilterException>
                  <c15:sqref>'DATA-Holes Won'!$P$14</c15:sqref>
                  <c15:dLbl>
                    <c:idx val="6"/>
                    <c:layout>
                      <c:manualLayout>
                        <c:x val="-1.169941309056053E-2"/>
                        <c:y val="-3.43038516990432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04-E080-4A10-9C42-4F050E4E9ABA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ECFC-4E9C-9F76-8E59C6BF7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0762448"/>
        <c:axId val="1333904160"/>
      </c:radarChart>
      <c:catAx>
        <c:axId val="9907624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33904160"/>
        <c:crosses val="autoZero"/>
        <c:auto val="1"/>
        <c:lblAlgn val="ctr"/>
        <c:lblOffset val="100"/>
        <c:noMultiLvlLbl val="0"/>
      </c:catAx>
      <c:valAx>
        <c:axId val="1333904160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gency FB" panose="020B0503020202020204" pitchFamily="34" charset="0"/>
                <a:ea typeface="+mn-ea"/>
                <a:cs typeface="+mn-cs"/>
              </a:defRPr>
            </a:pPr>
            <a:endParaRPr lang="en-US"/>
          </a:p>
        </c:txPr>
        <c:crossAx val="99076244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22CE628-9CAA-4BF4-B4CD-CAEE6D05449B}">
  <sheetPr>
    <tabColor rgb="FF007A37"/>
  </sheetPr>
  <sheetViews>
    <sheetView workbookViewId="0"/>
  </sheetViews>
  <pageMargins left="0.7" right="0.7" top="0.75" bottom="0.75" header="0.3" footer="0.3"/>
  <headerFooter>
    <oddHeader>&amp;C&amp;"Calibri"&amp;10&amp;K000000 Internal Use Only&amp;1#_x000D_</oddHeader>
  </headerFooter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28280D2-411D-4BBB-A00A-7F8F35A9A465}">
  <sheetPr>
    <tabColor theme="9" tint="-0.249977111117893"/>
  </sheetPr>
  <sheetViews>
    <sheetView zoomScale="113" workbookViewId="0" zoomToFit="1"/>
  </sheetViews>
  <pageMargins left="0.7" right="0.7" top="0.75" bottom="0.75" header="0.3" footer="0.3"/>
  <headerFooter>
    <oddHeader>&amp;C&amp;"Calibri"&amp;10&amp;K000000 Internal Use Only&amp;1#_x000D_</oddHeader>
  </headerFooter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3DB0C83-85EC-4D35-B5AF-E007CEF3260A}">
  <sheetPr>
    <tabColor theme="9" tint="-0.249977111117893"/>
  </sheetPr>
  <sheetViews>
    <sheetView zoomScale="113" workbookViewId="0" zoomToFit="1"/>
  </sheetViews>
  <pageMargins left="0.7" right="0.7" top="0.75" bottom="0.75" header="0.3" footer="0.3"/>
  <headerFooter>
    <oddHeader>&amp;C&amp;"Calibri"&amp;10&amp;K000000 Internal Use Only&amp;1#_x000D_</oddHeader>
  </headerFooter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06AD9D9-22B2-4BDA-957A-F101CE3888C9}">
  <sheetPr>
    <tabColor theme="5" tint="-0.249977111117893"/>
  </sheetPr>
  <sheetViews>
    <sheetView zoomScale="113" workbookViewId="0" zoomToFit="1"/>
  </sheetViews>
  <pageMargins left="0.7" right="0.7" top="0.75" bottom="0.75" header="0.3" footer="0.3"/>
  <headerFooter>
    <oddHeader>&amp;C&amp;"Calibri"&amp;10&amp;K000000 Internal Use Only&amp;1#_x000D_</oddHeader>
  </headerFooter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3</xdr:row>
      <xdr:rowOff>180975</xdr:rowOff>
    </xdr:from>
    <xdr:to>
      <xdr:col>3</xdr:col>
      <xdr:colOff>990225</xdr:colOff>
      <xdr:row>12</xdr:row>
      <xdr:rowOff>152157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4399D6-BD21-427E-64A5-7CDE2135D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838200"/>
          <a:ext cx="3000000" cy="1942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657224</xdr:colOff>
      <xdr:row>22</xdr:row>
      <xdr:rowOff>104776</xdr:rowOff>
    </xdr:from>
    <xdr:to>
      <xdr:col>10</xdr:col>
      <xdr:colOff>514349</xdr:colOff>
      <xdr:row>24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51F56BD-F1F8-AEB0-7925-CDA4FCD7F2A9}"/>
            </a:ext>
          </a:extLst>
        </xdr:cNvPr>
        <xdr:cNvSpPr txBox="1"/>
      </xdr:nvSpPr>
      <xdr:spPr>
        <a:xfrm>
          <a:off x="3276599" y="6010276"/>
          <a:ext cx="3914775" cy="40004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>
              <a:latin typeface="Gill Sans MT" panose="020B0502020104020203" pitchFamily="34" charset="0"/>
            </a:rPr>
            <a:t>Totals only include Days 1 - 3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7BF5EA-D3F5-4CB5-B806-8D245009743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5221" cy="62881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11C19F-5C35-4093-AEE5-E93924049F1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5221" cy="62881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7573F9-01CF-435A-9020-320DFC90C9F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5221" cy="62881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89232B-F800-466F-B0EB-90CD7BF317C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0.15954</cdr:x>
      <cdr:y>0.2748</cdr:y>
    </cdr:from>
    <cdr:to>
      <cdr:x>0.3074</cdr:x>
      <cdr:y>0.31903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0C0DFEC-150B-BFFF-76E3-2285F8836142}"/>
            </a:ext>
          </a:extLst>
        </cdr:cNvPr>
        <cdr:cNvSpPr txBox="1"/>
      </cdr:nvSpPr>
      <cdr:spPr>
        <a:xfrm xmlns:a="http://schemas.openxmlformats.org/drawingml/2006/main">
          <a:off x="1382413" y="1728004"/>
          <a:ext cx="1281240" cy="278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algn="r"/>
          <a:r>
            <a:rPr lang="en-US" sz="1400" b="1" kern="1200">
              <a:latin typeface="Agency FB" panose="020B0503020202020204" pitchFamily="34" charset="0"/>
            </a:rPr>
            <a:t>Kelleher,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02F06-3FCF-4F86-A7CD-1E65CAF67CB5}">
  <sheetPr>
    <tabColor theme="1"/>
  </sheetPr>
  <dimension ref="B2:L26"/>
  <sheetViews>
    <sheetView showGridLines="0" workbookViewId="0">
      <selection activeCell="H16" sqref="H16"/>
    </sheetView>
  </sheetViews>
  <sheetFormatPr defaultRowHeight="17.25"/>
  <cols>
    <col min="2" max="2" width="9.42578125" style="368" bestFit="1" customWidth="1"/>
    <col min="3" max="3" width="21.85546875" style="368" customWidth="1"/>
    <col min="4" max="4" width="15.28515625" style="368" customWidth="1"/>
    <col min="5" max="5" width="19.7109375" style="368" customWidth="1"/>
    <col min="6" max="6" width="12" style="368" customWidth="1"/>
    <col min="7" max="7" width="10" style="368" bestFit="1" customWidth="1"/>
    <col min="8" max="8" width="19.140625" style="368" customWidth="1"/>
    <col min="9" max="9" width="4.5703125" style="368" customWidth="1"/>
    <col min="10" max="10" width="19.85546875" style="368" customWidth="1"/>
    <col min="11" max="11" width="9.140625" style="368"/>
  </cols>
  <sheetData>
    <row r="2" spans="2:12">
      <c r="B2" s="425"/>
      <c r="C2" s="425" t="s">
        <v>331</v>
      </c>
      <c r="D2" s="425" t="s">
        <v>332</v>
      </c>
    </row>
    <row r="3" spans="2:12">
      <c r="B3" s="425" t="s">
        <v>274</v>
      </c>
      <c r="C3" s="426">
        <v>45738</v>
      </c>
      <c r="D3" s="426">
        <v>45742</v>
      </c>
    </row>
    <row r="6" spans="2:12">
      <c r="B6"/>
      <c r="J6"/>
      <c r="K6"/>
    </row>
    <row r="7" spans="2:12">
      <c r="B7"/>
      <c r="J7"/>
      <c r="K7"/>
    </row>
    <row r="8" spans="2:12">
      <c r="B8"/>
      <c r="J8"/>
      <c r="K8"/>
    </row>
    <row r="9" spans="2:12">
      <c r="B9"/>
      <c r="J9"/>
      <c r="K9"/>
    </row>
    <row r="10" spans="2:12">
      <c r="B10"/>
      <c r="J10"/>
      <c r="K10"/>
    </row>
    <row r="11" spans="2:12">
      <c r="B11"/>
      <c r="J11"/>
      <c r="K11"/>
    </row>
    <row r="12" spans="2:12">
      <c r="B12"/>
      <c r="J12"/>
      <c r="K12"/>
    </row>
    <row r="13" spans="2:12" ht="21.75">
      <c r="B13"/>
      <c r="C13" s="405"/>
      <c r="D13" s="427"/>
      <c r="E13" s="405"/>
      <c r="L13" s="368"/>
    </row>
    <row r="14" spans="2:12" ht="15" customHeight="1">
      <c r="B14" s="716" t="s">
        <v>405</v>
      </c>
      <c r="C14" s="716"/>
      <c r="D14" s="716"/>
      <c r="E14" s="716"/>
      <c r="F14" s="429"/>
      <c r="G14" s="429"/>
    </row>
    <row r="15" spans="2:12" ht="15" customHeight="1">
      <c r="B15" s="717"/>
      <c r="C15" s="717"/>
      <c r="D15" s="717"/>
      <c r="E15" s="717"/>
      <c r="F15" s="429"/>
      <c r="G15" s="429"/>
    </row>
    <row r="16" spans="2:12" ht="33" customHeight="1">
      <c r="B16" s="430" t="s">
        <v>273</v>
      </c>
      <c r="C16" s="430" t="s">
        <v>18</v>
      </c>
      <c r="D16" s="430" t="s">
        <v>333</v>
      </c>
      <c r="E16" s="430" t="s">
        <v>335</v>
      </c>
    </row>
    <row r="17" spans="2:5" ht="21.95" customHeight="1">
      <c r="B17" s="431">
        <v>45739</v>
      </c>
      <c r="C17" s="432" t="s">
        <v>404</v>
      </c>
      <c r="D17" s="433">
        <v>0.40277777777777779</v>
      </c>
      <c r="E17" s="432" t="s">
        <v>406</v>
      </c>
    </row>
    <row r="18" spans="2:5" ht="21.95" customHeight="1">
      <c r="B18" s="431">
        <v>45740</v>
      </c>
      <c r="C18" s="432" t="s">
        <v>393</v>
      </c>
      <c r="D18" s="433">
        <v>0.38194444444444442</v>
      </c>
      <c r="E18" s="432" t="s">
        <v>336</v>
      </c>
    </row>
    <row r="19" spans="2:5" ht="21.95" customHeight="1">
      <c r="B19" s="431">
        <v>45741</v>
      </c>
      <c r="C19" s="432" t="s">
        <v>394</v>
      </c>
      <c r="D19" s="433">
        <v>0.40277777777777779</v>
      </c>
      <c r="E19" s="432" t="s">
        <v>336</v>
      </c>
    </row>
    <row r="20" spans="2:5" ht="21.95" customHeight="1">
      <c r="B20" s="431">
        <v>45742</v>
      </c>
      <c r="C20" s="432" t="s">
        <v>318</v>
      </c>
      <c r="D20" s="433">
        <v>0.40277777777777779</v>
      </c>
      <c r="E20" s="432" t="s">
        <v>407</v>
      </c>
    </row>
    <row r="23" spans="2:5" ht="18.75" customHeight="1"/>
    <row r="24" spans="2:5" ht="18.75" customHeight="1"/>
    <row r="25" spans="2:5" ht="18.75" customHeight="1"/>
    <row r="26" spans="2:5" ht="18.75" customHeight="1"/>
  </sheetData>
  <mergeCells count="1">
    <mergeCell ref="B14:E1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CC0FF-574A-4712-90E5-16FFF3B5F151}">
  <sheetPr>
    <tabColor rgb="FF0070C0"/>
  </sheetPr>
  <dimension ref="B2:AM46"/>
  <sheetViews>
    <sheetView showGridLines="0" tabSelected="1" zoomScale="90" zoomScaleNormal="90" workbookViewId="0">
      <selection activeCell="I35" sqref="I35"/>
    </sheetView>
  </sheetViews>
  <sheetFormatPr defaultRowHeight="17.25"/>
  <cols>
    <col min="1" max="1" width="2" customWidth="1"/>
    <col min="2" max="2" width="15" bestFit="1" customWidth="1"/>
    <col min="3" max="3" width="33.85546875" customWidth="1"/>
    <col min="4" max="4" width="8" bestFit="1" customWidth="1"/>
    <col min="5" max="5" width="7" bestFit="1" customWidth="1"/>
    <col min="6" max="6" width="8" bestFit="1" customWidth="1"/>
    <col min="7" max="8" width="7" bestFit="1" customWidth="1"/>
    <col min="9" max="10" width="8" bestFit="1" customWidth="1"/>
    <col min="11" max="11" width="7" bestFit="1" customWidth="1"/>
    <col min="12" max="13" width="8" bestFit="1" customWidth="1"/>
    <col min="14" max="14" width="7" bestFit="1" customWidth="1"/>
    <col min="15" max="15" width="8" bestFit="1" customWidth="1"/>
    <col min="16" max="17" width="7" bestFit="1" customWidth="1"/>
    <col min="18" max="18" width="8" bestFit="1" customWidth="1"/>
    <col min="19" max="19" width="7" bestFit="1" customWidth="1"/>
    <col min="20" max="20" width="8" bestFit="1" customWidth="1"/>
    <col min="22" max="22" width="7" bestFit="1" customWidth="1"/>
    <col min="24" max="24" width="7.5703125" bestFit="1" customWidth="1"/>
    <col min="25" max="25" width="8" bestFit="1" customWidth="1"/>
    <col min="26" max="26" width="3.28515625" customWidth="1"/>
    <col min="27" max="27" width="11.28515625" style="686" customWidth="1"/>
    <col min="30" max="30" width="5.5703125" bestFit="1" customWidth="1"/>
    <col min="31" max="31" width="6.140625" bestFit="1" customWidth="1"/>
    <col min="32" max="32" width="12.140625" customWidth="1"/>
    <col min="33" max="33" width="19.140625" bestFit="1" customWidth="1"/>
    <col min="34" max="34" width="6.5703125" customWidth="1"/>
    <col min="35" max="35" width="11.28515625" bestFit="1" customWidth="1"/>
    <col min="36" max="36" width="6.85546875" bestFit="1" customWidth="1"/>
  </cols>
  <sheetData>
    <row r="2" spans="2:33" ht="17.25" customHeight="1">
      <c r="AA2" s="797" t="s">
        <v>489</v>
      </c>
    </row>
    <row r="3" spans="2:33">
      <c r="J3" s="796" t="s">
        <v>488</v>
      </c>
      <c r="K3" s="796"/>
      <c r="L3" s="796"/>
      <c r="M3" s="796"/>
      <c r="N3" s="796"/>
      <c r="O3" s="796"/>
      <c r="P3" s="796"/>
      <c r="Q3" s="796"/>
      <c r="R3" s="796"/>
      <c r="S3" s="796"/>
      <c r="T3" s="796"/>
      <c r="U3" s="796"/>
      <c r="V3" s="796"/>
      <c r="W3" s="796"/>
      <c r="X3" s="796"/>
      <c r="Y3" s="796"/>
      <c r="AA3" s="798"/>
    </row>
    <row r="4" spans="2:33" ht="21.75">
      <c r="B4" s="799" t="s">
        <v>64</v>
      </c>
      <c r="C4" s="800"/>
      <c r="D4" s="369">
        <v>2006</v>
      </c>
      <c r="E4" s="369">
        <v>2007</v>
      </c>
      <c r="F4" s="369">
        <v>2008</v>
      </c>
      <c r="G4" s="369">
        <v>2009</v>
      </c>
      <c r="H4" s="369">
        <v>2010</v>
      </c>
      <c r="I4" s="369">
        <v>2011</v>
      </c>
      <c r="J4" s="369">
        <v>2012</v>
      </c>
      <c r="K4" s="369">
        <v>2013</v>
      </c>
      <c r="L4" s="369">
        <v>2014</v>
      </c>
      <c r="M4" s="369">
        <v>2015</v>
      </c>
      <c r="N4" s="369">
        <v>2016</v>
      </c>
      <c r="O4" s="369">
        <v>2017</v>
      </c>
      <c r="P4" s="369">
        <v>2018</v>
      </c>
      <c r="Q4" s="369">
        <v>2019</v>
      </c>
      <c r="R4" s="369">
        <v>2020</v>
      </c>
      <c r="S4" s="638">
        <v>2021</v>
      </c>
      <c r="T4" s="369">
        <v>2022</v>
      </c>
      <c r="U4" s="369" t="s">
        <v>372</v>
      </c>
      <c r="V4" s="369">
        <v>2023</v>
      </c>
      <c r="W4" s="369" t="s">
        <v>374</v>
      </c>
      <c r="X4" s="369">
        <v>2024</v>
      </c>
      <c r="Y4" s="369">
        <v>2025</v>
      </c>
      <c r="AA4" s="707"/>
    </row>
    <row r="5" spans="2:33" ht="21.75">
      <c r="B5" s="799" t="s">
        <v>107</v>
      </c>
      <c r="C5" s="800"/>
      <c r="D5" s="639">
        <v>84.5</v>
      </c>
      <c r="E5" s="696"/>
      <c r="F5" s="696"/>
      <c r="G5" s="696"/>
      <c r="H5" s="696"/>
      <c r="I5" s="696"/>
      <c r="J5" s="641">
        <v>79.106999999999999</v>
      </c>
      <c r="K5" s="639">
        <v>78.900000000000006</v>
      </c>
      <c r="L5" s="639">
        <v>79.2</v>
      </c>
      <c r="M5" s="639">
        <v>79.8</v>
      </c>
      <c r="N5" s="640">
        <v>81.3</v>
      </c>
      <c r="O5" s="639">
        <v>79.3</v>
      </c>
      <c r="P5" s="639">
        <v>75.900000000000006</v>
      </c>
      <c r="Q5" s="641">
        <v>76</v>
      </c>
      <c r="R5" s="641">
        <v>74.8</v>
      </c>
      <c r="S5" s="642">
        <v>78.2</v>
      </c>
      <c r="T5" s="641">
        <v>74.900000000000006</v>
      </c>
      <c r="U5" s="641">
        <v>77.099999999999994</v>
      </c>
      <c r="V5" s="641">
        <v>76.400000000000006</v>
      </c>
      <c r="W5" s="641">
        <v>76.8</v>
      </c>
      <c r="X5" s="641">
        <v>76.599999999999994</v>
      </c>
      <c r="Y5" s="643">
        <v>73.599999999999994</v>
      </c>
      <c r="AA5" s="708">
        <f>AVERAGE(J5:Y5)</f>
        <v>77.369187499999995</v>
      </c>
    </row>
    <row r="6" spans="2:33" ht="21.75">
      <c r="B6" s="799" t="s">
        <v>108</v>
      </c>
      <c r="C6" s="800"/>
      <c r="D6" s="639">
        <v>80</v>
      </c>
      <c r="E6" s="696"/>
      <c r="F6" s="696"/>
      <c r="G6" s="696"/>
      <c r="H6" s="696"/>
      <c r="I6" s="696"/>
      <c r="J6" s="639">
        <v>-1</v>
      </c>
      <c r="K6" s="639">
        <v>-1</v>
      </c>
      <c r="L6" s="640">
        <v>0</v>
      </c>
      <c r="M6" s="640">
        <v>0</v>
      </c>
      <c r="N6" s="639">
        <v>-2</v>
      </c>
      <c r="O6" s="639">
        <v>-2</v>
      </c>
      <c r="P6" s="639">
        <v>-4</v>
      </c>
      <c r="Q6" s="639">
        <v>-2</v>
      </c>
      <c r="R6" s="639">
        <v>-3</v>
      </c>
      <c r="S6" s="637">
        <v>-1</v>
      </c>
      <c r="T6" s="639">
        <v>-2</v>
      </c>
      <c r="U6" s="639">
        <v>-2</v>
      </c>
      <c r="V6" s="639">
        <v>-3</v>
      </c>
      <c r="W6" s="640">
        <v>0</v>
      </c>
      <c r="X6" s="640">
        <v>0</v>
      </c>
      <c r="Y6" s="644">
        <v>-5</v>
      </c>
      <c r="AA6" s="708">
        <f>AVERAGE(J6:Y6)</f>
        <v>-1.75</v>
      </c>
    </row>
    <row r="7" spans="2:33" ht="21.75">
      <c r="B7" s="799" t="s">
        <v>469</v>
      </c>
      <c r="C7" s="800"/>
      <c r="D7" s="639">
        <v>3</v>
      </c>
      <c r="E7" s="639">
        <v>3</v>
      </c>
      <c r="F7" s="639">
        <v>3</v>
      </c>
      <c r="G7" s="639">
        <v>3</v>
      </c>
      <c r="H7" s="639">
        <v>3</v>
      </c>
      <c r="I7" s="639">
        <v>3</v>
      </c>
      <c r="J7" s="639">
        <v>4</v>
      </c>
      <c r="K7" s="653">
        <v>4</v>
      </c>
      <c r="L7" s="653">
        <v>3</v>
      </c>
      <c r="M7" s="653">
        <v>4</v>
      </c>
      <c r="N7" s="653">
        <v>4</v>
      </c>
      <c r="O7" s="653">
        <v>4</v>
      </c>
      <c r="P7" s="653">
        <v>4</v>
      </c>
      <c r="Q7" s="653">
        <v>4</v>
      </c>
      <c r="R7" s="653">
        <v>3</v>
      </c>
      <c r="S7" s="654">
        <v>4</v>
      </c>
      <c r="T7" s="653">
        <v>4</v>
      </c>
      <c r="U7" s="653">
        <v>3</v>
      </c>
      <c r="V7" s="653">
        <v>4</v>
      </c>
      <c r="W7" s="653">
        <v>3</v>
      </c>
      <c r="X7" s="653">
        <v>4</v>
      </c>
      <c r="Y7" s="653">
        <v>4</v>
      </c>
      <c r="AA7" s="707"/>
    </row>
    <row r="8" spans="2:33" ht="21.75">
      <c r="B8" s="799" t="s">
        <v>470</v>
      </c>
      <c r="C8" s="800"/>
      <c r="D8" s="639">
        <v>8</v>
      </c>
      <c r="E8" s="639">
        <v>8</v>
      </c>
      <c r="F8" s="639">
        <v>12</v>
      </c>
      <c r="G8" s="639">
        <v>12</v>
      </c>
      <c r="H8" s="639">
        <v>12</v>
      </c>
      <c r="I8" s="639">
        <v>12</v>
      </c>
      <c r="J8" s="639">
        <v>16</v>
      </c>
      <c r="K8" s="653">
        <v>16</v>
      </c>
      <c r="L8" s="653">
        <v>16</v>
      </c>
      <c r="M8" s="653">
        <v>16</v>
      </c>
      <c r="N8" s="653">
        <v>16</v>
      </c>
      <c r="O8" s="653">
        <v>16</v>
      </c>
      <c r="P8" s="653">
        <v>16</v>
      </c>
      <c r="Q8" s="653">
        <v>12</v>
      </c>
      <c r="R8" s="653">
        <v>12</v>
      </c>
      <c r="S8" s="654">
        <v>12</v>
      </c>
      <c r="T8" s="653">
        <v>12</v>
      </c>
      <c r="U8" s="653">
        <v>12</v>
      </c>
      <c r="V8" s="653">
        <v>12</v>
      </c>
      <c r="W8" s="653">
        <v>12</v>
      </c>
      <c r="X8" s="653">
        <v>12</v>
      </c>
      <c r="Y8" s="653">
        <v>12</v>
      </c>
      <c r="AA8" s="707"/>
    </row>
    <row r="9" spans="2:33" ht="21.75">
      <c r="B9" s="694"/>
      <c r="C9" s="695"/>
      <c r="D9" s="696"/>
      <c r="E9" s="696"/>
      <c r="F9" s="696"/>
      <c r="G9" s="696"/>
      <c r="H9" s="696"/>
      <c r="I9" s="696"/>
      <c r="J9" s="696"/>
      <c r="K9" s="697"/>
      <c r="L9" s="697"/>
      <c r="M9" s="697"/>
      <c r="N9" s="697"/>
      <c r="O9" s="697"/>
      <c r="P9" s="697"/>
      <c r="Q9" s="697"/>
      <c r="R9" s="697"/>
      <c r="S9" s="698"/>
      <c r="T9" s="697"/>
      <c r="U9" s="697"/>
      <c r="V9" s="697"/>
      <c r="W9" s="697"/>
      <c r="X9" s="697"/>
      <c r="Y9" s="697"/>
      <c r="AA9" s="707"/>
    </row>
    <row r="10" spans="2:33" ht="21.75">
      <c r="B10" s="795" t="s">
        <v>466</v>
      </c>
      <c r="C10" s="665" t="s">
        <v>462</v>
      </c>
      <c r="D10" s="666">
        <v>3</v>
      </c>
      <c r="E10" s="666">
        <v>5.5</v>
      </c>
      <c r="F10" s="666">
        <v>6</v>
      </c>
      <c r="G10" s="666">
        <v>6.5</v>
      </c>
      <c r="H10" s="666">
        <v>16</v>
      </c>
      <c r="I10" s="666">
        <v>14</v>
      </c>
      <c r="J10" s="666">
        <v>22</v>
      </c>
      <c r="K10" s="659">
        <v>22</v>
      </c>
      <c r="L10" s="659">
        <v>22</v>
      </c>
      <c r="M10" s="659">
        <v>21</v>
      </c>
      <c r="N10" s="659">
        <v>19</v>
      </c>
      <c r="O10" s="644">
        <v>25.5</v>
      </c>
      <c r="P10" s="659">
        <v>19.5</v>
      </c>
      <c r="Q10" s="659">
        <v>17.5</v>
      </c>
      <c r="R10" s="659">
        <v>19.5</v>
      </c>
      <c r="S10" s="677">
        <v>14</v>
      </c>
      <c r="T10" s="659">
        <v>21</v>
      </c>
      <c r="U10" s="659">
        <v>15.5</v>
      </c>
      <c r="V10" s="659">
        <v>21</v>
      </c>
      <c r="W10" s="659">
        <v>19</v>
      </c>
      <c r="X10" s="659">
        <v>14.5</v>
      </c>
      <c r="Y10" s="659">
        <v>21</v>
      </c>
      <c r="AA10" s="708">
        <f t="shared" ref="AA10:AA46" si="0">AVERAGE(J10:Y10)</f>
        <v>19.625</v>
      </c>
    </row>
    <row r="11" spans="2:33" ht="21.75">
      <c r="B11" s="795"/>
      <c r="C11" s="665" t="s">
        <v>463</v>
      </c>
      <c r="D11" s="666">
        <v>0</v>
      </c>
      <c r="E11" s="666">
        <v>1</v>
      </c>
      <c r="F11" s="666">
        <v>0.5</v>
      </c>
      <c r="G11" s="666">
        <v>2.5</v>
      </c>
      <c r="H11" s="666">
        <v>2</v>
      </c>
      <c r="I11" s="666">
        <v>4</v>
      </c>
      <c r="J11" s="666">
        <v>2</v>
      </c>
      <c r="K11" s="659">
        <v>8</v>
      </c>
      <c r="L11" s="644">
        <v>12</v>
      </c>
      <c r="M11" s="659">
        <v>9.5</v>
      </c>
      <c r="N11" s="659">
        <v>8</v>
      </c>
      <c r="O11" s="659">
        <v>3</v>
      </c>
      <c r="P11" s="659">
        <v>10.5</v>
      </c>
      <c r="Q11" s="659">
        <v>3.5</v>
      </c>
      <c r="R11" s="659">
        <v>7.5</v>
      </c>
      <c r="S11" s="660">
        <v>4.5</v>
      </c>
      <c r="T11" s="659">
        <v>6</v>
      </c>
      <c r="U11" s="659">
        <v>5.5</v>
      </c>
      <c r="V11" s="659">
        <v>2</v>
      </c>
      <c r="W11" s="659">
        <v>2</v>
      </c>
      <c r="X11" s="659">
        <v>11</v>
      </c>
      <c r="Y11" s="640">
        <v>0</v>
      </c>
      <c r="AA11" s="708">
        <f t="shared" si="0"/>
        <v>5.9375</v>
      </c>
    </row>
    <row r="12" spans="2:33" ht="21.75">
      <c r="B12" s="795"/>
      <c r="C12" s="801" t="s">
        <v>487</v>
      </c>
      <c r="D12" s="658">
        <v>3</v>
      </c>
      <c r="E12" s="658">
        <v>4</v>
      </c>
      <c r="F12" s="658">
        <v>6</v>
      </c>
      <c r="G12" s="658">
        <v>6.5</v>
      </c>
      <c r="H12" s="658">
        <v>16</v>
      </c>
      <c r="I12" s="658">
        <v>14</v>
      </c>
      <c r="J12" s="658">
        <v>22</v>
      </c>
      <c r="K12" s="659">
        <v>18</v>
      </c>
      <c r="L12" s="659">
        <v>22</v>
      </c>
      <c r="M12" s="659">
        <v>21</v>
      </c>
      <c r="N12" s="659">
        <v>19</v>
      </c>
      <c r="O12" s="644">
        <v>25</v>
      </c>
      <c r="P12" s="659">
        <v>17.5</v>
      </c>
      <c r="Q12" s="659">
        <v>17.5</v>
      </c>
      <c r="R12" s="659">
        <v>19.5</v>
      </c>
      <c r="S12" s="660">
        <v>22.5</v>
      </c>
      <c r="T12" s="659">
        <v>21</v>
      </c>
      <c r="U12" s="659">
        <v>15.5</v>
      </c>
      <c r="V12" s="659">
        <v>19</v>
      </c>
      <c r="W12" s="659">
        <v>19</v>
      </c>
      <c r="X12" s="640">
        <v>14.5</v>
      </c>
      <c r="Y12" s="659">
        <v>21</v>
      </c>
      <c r="AA12" s="708">
        <f t="shared" si="0"/>
        <v>19.625</v>
      </c>
    </row>
    <row r="13" spans="2:33" ht="21.75">
      <c r="B13" s="795"/>
      <c r="C13" s="802"/>
      <c r="D13" s="658">
        <v>0</v>
      </c>
      <c r="E13" s="658">
        <v>1</v>
      </c>
      <c r="F13" s="658">
        <v>3</v>
      </c>
      <c r="G13" s="658">
        <v>2.5</v>
      </c>
      <c r="H13" s="658">
        <v>2</v>
      </c>
      <c r="I13" s="658">
        <v>6</v>
      </c>
      <c r="J13" s="658">
        <v>2</v>
      </c>
      <c r="K13" s="659">
        <v>8</v>
      </c>
      <c r="L13" s="659">
        <v>4</v>
      </c>
      <c r="M13" s="644">
        <v>12</v>
      </c>
      <c r="N13" s="659">
        <v>8</v>
      </c>
      <c r="O13" s="659">
        <v>3</v>
      </c>
      <c r="P13" s="659">
        <v>10.5</v>
      </c>
      <c r="Q13" s="659">
        <v>3.5</v>
      </c>
      <c r="R13" s="659">
        <v>7.5</v>
      </c>
      <c r="S13" s="660">
        <v>4.5</v>
      </c>
      <c r="T13" s="659">
        <v>6</v>
      </c>
      <c r="U13" s="659">
        <v>5.5</v>
      </c>
      <c r="V13" s="659">
        <v>2</v>
      </c>
      <c r="W13" s="659">
        <v>2</v>
      </c>
      <c r="X13" s="659">
        <v>6.5</v>
      </c>
      <c r="Y13" s="640">
        <v>0</v>
      </c>
      <c r="AA13" s="708">
        <f t="shared" si="0"/>
        <v>5.3125</v>
      </c>
    </row>
    <row r="14" spans="2:33" ht="21.75">
      <c r="B14" s="795"/>
      <c r="C14" s="664" t="s">
        <v>473</v>
      </c>
      <c r="D14" s="661">
        <f t="shared" ref="D14" si="1">SUM(D12-D13)</f>
        <v>3</v>
      </c>
      <c r="E14" s="661">
        <f t="shared" ref="E14" si="2">SUM(E12-E13)</f>
        <v>3</v>
      </c>
      <c r="F14" s="661">
        <f t="shared" ref="F14" si="3">SUM(F12-F13)</f>
        <v>3</v>
      </c>
      <c r="G14" s="661">
        <f t="shared" ref="G14" si="4">SUM(G12-G13)</f>
        <v>4</v>
      </c>
      <c r="H14" s="661">
        <f t="shared" ref="H14" si="5">SUM(H12-H13)</f>
        <v>14</v>
      </c>
      <c r="I14" s="661">
        <f t="shared" ref="I14" si="6">SUM(I12-I13)</f>
        <v>8</v>
      </c>
      <c r="J14" s="661">
        <f t="shared" ref="J14" si="7">SUM(J12-J13)</f>
        <v>20</v>
      </c>
      <c r="K14" s="661">
        <f t="shared" ref="K14:W14" si="8">SUM(K12-K13)</f>
        <v>10</v>
      </c>
      <c r="L14" s="661">
        <f t="shared" si="8"/>
        <v>18</v>
      </c>
      <c r="M14" s="661">
        <f t="shared" si="8"/>
        <v>9</v>
      </c>
      <c r="N14" s="661">
        <f t="shared" si="8"/>
        <v>11</v>
      </c>
      <c r="O14" s="644">
        <f t="shared" si="8"/>
        <v>22</v>
      </c>
      <c r="P14" s="661">
        <f t="shared" si="8"/>
        <v>7</v>
      </c>
      <c r="Q14" s="661">
        <f t="shared" si="8"/>
        <v>14</v>
      </c>
      <c r="R14" s="661">
        <f t="shared" si="8"/>
        <v>12</v>
      </c>
      <c r="S14" s="661">
        <f t="shared" si="8"/>
        <v>18</v>
      </c>
      <c r="T14" s="661">
        <f t="shared" si="8"/>
        <v>15</v>
      </c>
      <c r="U14" s="661">
        <f t="shared" si="8"/>
        <v>10</v>
      </c>
      <c r="V14" s="661">
        <f t="shared" si="8"/>
        <v>17</v>
      </c>
      <c r="W14" s="661">
        <f t="shared" si="8"/>
        <v>17</v>
      </c>
      <c r="X14" s="640">
        <f>SUM(X12-X13)</f>
        <v>8</v>
      </c>
      <c r="Y14" s="661">
        <f>SUM(Y12-Y13)</f>
        <v>21</v>
      </c>
      <c r="AA14" s="709">
        <f t="shared" si="0"/>
        <v>14.3125</v>
      </c>
    </row>
    <row r="15" spans="2:33" ht="21.75">
      <c r="B15" s="795"/>
      <c r="C15" s="664" t="s">
        <v>475</v>
      </c>
      <c r="D15" s="662">
        <f t="shared" ref="D15" si="9">SUM(D14)/(D12+D13)</f>
        <v>1</v>
      </c>
      <c r="E15" s="662">
        <f t="shared" ref="E15" si="10">SUM(E14)/(E12+E13)</f>
        <v>0.6</v>
      </c>
      <c r="F15" s="662">
        <f t="shared" ref="F15" si="11">SUM(F14)/(F12+F13)</f>
        <v>0.33333333333333331</v>
      </c>
      <c r="G15" s="662">
        <f t="shared" ref="G15" si="12">SUM(G14)/(G12+G13)</f>
        <v>0.44444444444444442</v>
      </c>
      <c r="H15" s="662">
        <f t="shared" ref="H15" si="13">SUM(H14)/(H12+H13)</f>
        <v>0.77777777777777779</v>
      </c>
      <c r="I15" s="662">
        <f t="shared" ref="I15" si="14">SUM(I14)/(I12+I13)</f>
        <v>0.4</v>
      </c>
      <c r="J15" s="662">
        <f t="shared" ref="J15" si="15">SUM(J14)/(J12+J13)</f>
        <v>0.83333333333333337</v>
      </c>
      <c r="K15" s="662">
        <f t="shared" ref="K15:W15" si="16">SUM(K14)/(K12+K13)</f>
        <v>0.38461538461538464</v>
      </c>
      <c r="L15" s="662">
        <f t="shared" si="16"/>
        <v>0.69230769230769229</v>
      </c>
      <c r="M15" s="662">
        <f t="shared" si="16"/>
        <v>0.27272727272727271</v>
      </c>
      <c r="N15" s="662">
        <f t="shared" si="16"/>
        <v>0.40740740740740738</v>
      </c>
      <c r="O15" s="662">
        <f t="shared" si="16"/>
        <v>0.7857142857142857</v>
      </c>
      <c r="P15" s="671">
        <f t="shared" si="16"/>
        <v>0.25</v>
      </c>
      <c r="Q15" s="662">
        <f t="shared" si="16"/>
        <v>0.66666666666666663</v>
      </c>
      <c r="R15" s="662">
        <f t="shared" si="16"/>
        <v>0.44444444444444442</v>
      </c>
      <c r="S15" s="662">
        <f t="shared" si="16"/>
        <v>0.66666666666666663</v>
      </c>
      <c r="T15" s="662">
        <f t="shared" si="16"/>
        <v>0.55555555555555558</v>
      </c>
      <c r="U15" s="662">
        <f t="shared" si="16"/>
        <v>0.47619047619047616</v>
      </c>
      <c r="V15" s="662">
        <f t="shared" si="16"/>
        <v>0.80952380952380953</v>
      </c>
      <c r="W15" s="662">
        <f t="shared" si="16"/>
        <v>0.80952380952380953</v>
      </c>
      <c r="X15" s="662">
        <f>SUM(X14)/(X12+X13)</f>
        <v>0.38095238095238093</v>
      </c>
      <c r="Y15" s="670">
        <f>SUM(Y14)/(Y12+Y13)</f>
        <v>1</v>
      </c>
      <c r="AA15" s="710">
        <f t="shared" si="0"/>
        <v>0.5897268241018242</v>
      </c>
      <c r="AE15" s="884">
        <v>81</v>
      </c>
      <c r="AF15" s="884">
        <v>87</v>
      </c>
      <c r="AG15">
        <v>79.5</v>
      </c>
    </row>
    <row r="16" spans="2:33" ht="21.75">
      <c r="B16" s="795"/>
      <c r="C16" s="665" t="s">
        <v>465</v>
      </c>
      <c r="D16" s="666">
        <v>5</v>
      </c>
      <c r="E16" s="666">
        <v>11.5</v>
      </c>
      <c r="F16" s="666">
        <v>12</v>
      </c>
      <c r="G16" s="666">
        <v>14.5</v>
      </c>
      <c r="H16" s="666">
        <v>26.5</v>
      </c>
      <c r="I16" s="666">
        <v>31</v>
      </c>
      <c r="J16" s="666">
        <v>56.5</v>
      </c>
      <c r="K16" s="660">
        <v>56</v>
      </c>
      <c r="L16" s="660">
        <v>59</v>
      </c>
      <c r="M16" s="660">
        <v>69</v>
      </c>
      <c r="N16" s="660">
        <v>62.5</v>
      </c>
      <c r="O16" s="643">
        <v>82</v>
      </c>
      <c r="P16" s="660">
        <v>65</v>
      </c>
      <c r="Q16" s="660">
        <v>48.5</v>
      </c>
      <c r="R16" s="660">
        <v>45.5</v>
      </c>
      <c r="S16" s="660">
        <v>46.5</v>
      </c>
      <c r="T16" s="660">
        <v>54</v>
      </c>
      <c r="U16" s="660">
        <v>36.5</v>
      </c>
      <c r="V16" s="660">
        <v>47</v>
      </c>
      <c r="W16" s="660">
        <v>45</v>
      </c>
      <c r="X16" s="660">
        <v>48.5</v>
      </c>
      <c r="Y16" s="660">
        <v>54</v>
      </c>
      <c r="AA16" s="708">
        <f t="shared" si="0"/>
        <v>54.71875</v>
      </c>
      <c r="AE16" s="884">
        <v>81</v>
      </c>
      <c r="AF16" s="884">
        <v>74</v>
      </c>
    </row>
    <row r="17" spans="2:39" ht="21.75">
      <c r="B17" s="795"/>
      <c r="C17" s="665" t="s">
        <v>464</v>
      </c>
      <c r="D17" s="666">
        <v>3</v>
      </c>
      <c r="E17" s="666">
        <v>11.5</v>
      </c>
      <c r="F17" s="666">
        <v>9</v>
      </c>
      <c r="G17" s="666">
        <v>12.5</v>
      </c>
      <c r="H17" s="666">
        <v>26.5</v>
      </c>
      <c r="I17" s="666">
        <v>22</v>
      </c>
      <c r="J17" s="666">
        <v>37.5</v>
      </c>
      <c r="K17" s="660">
        <v>49</v>
      </c>
      <c r="L17" s="660">
        <v>19</v>
      </c>
      <c r="M17" s="660">
        <v>42</v>
      </c>
      <c r="N17" s="679">
        <v>52.5</v>
      </c>
      <c r="O17" s="660">
        <v>38</v>
      </c>
      <c r="P17" s="643">
        <v>55</v>
      </c>
      <c r="Q17" s="660">
        <v>41.5</v>
      </c>
      <c r="R17" s="660">
        <v>23.5</v>
      </c>
      <c r="S17" s="660">
        <v>43.5</v>
      </c>
      <c r="T17" s="660">
        <v>36</v>
      </c>
      <c r="U17" s="660">
        <v>26.5</v>
      </c>
      <c r="V17" s="660">
        <v>43</v>
      </c>
      <c r="W17" s="660">
        <v>18</v>
      </c>
      <c r="X17" s="660">
        <v>41.5</v>
      </c>
      <c r="Y17" s="676">
        <v>9</v>
      </c>
      <c r="AA17" s="708">
        <f t="shared" si="0"/>
        <v>35.96875</v>
      </c>
      <c r="AE17" s="884">
        <v>81</v>
      </c>
      <c r="AF17" s="884">
        <v>77</v>
      </c>
    </row>
    <row r="18" spans="2:39" ht="21.75">
      <c r="B18" s="795"/>
      <c r="C18" s="664" t="s">
        <v>472</v>
      </c>
      <c r="D18" s="661">
        <v>8</v>
      </c>
      <c r="E18" s="661">
        <v>23</v>
      </c>
      <c r="F18" s="661">
        <v>21</v>
      </c>
      <c r="G18" s="661">
        <v>27</v>
      </c>
      <c r="H18" s="661">
        <v>53</v>
      </c>
      <c r="I18" s="661">
        <v>53</v>
      </c>
      <c r="J18" s="661">
        <f>SUM(J16+J17)</f>
        <v>94</v>
      </c>
      <c r="K18" s="661">
        <f>SUM(K16+K17)</f>
        <v>105</v>
      </c>
      <c r="L18" s="661">
        <f t="shared" ref="L18:Y18" si="17">SUM(L16+L17)</f>
        <v>78</v>
      </c>
      <c r="M18" s="661">
        <f t="shared" si="17"/>
        <v>111</v>
      </c>
      <c r="N18" s="661">
        <f t="shared" si="17"/>
        <v>115</v>
      </c>
      <c r="O18" s="661">
        <f t="shared" si="17"/>
        <v>120</v>
      </c>
      <c r="P18" s="661">
        <f t="shared" si="17"/>
        <v>120</v>
      </c>
      <c r="Q18" s="661">
        <f t="shared" si="17"/>
        <v>90</v>
      </c>
      <c r="R18" s="661">
        <f t="shared" si="17"/>
        <v>69</v>
      </c>
      <c r="S18" s="661">
        <f t="shared" si="17"/>
        <v>90</v>
      </c>
      <c r="T18" s="661">
        <f t="shared" si="17"/>
        <v>90</v>
      </c>
      <c r="U18" s="661">
        <f t="shared" si="17"/>
        <v>63</v>
      </c>
      <c r="V18" s="661">
        <f t="shared" si="17"/>
        <v>90</v>
      </c>
      <c r="W18" s="661">
        <f t="shared" si="17"/>
        <v>63</v>
      </c>
      <c r="X18" s="661">
        <f t="shared" si="17"/>
        <v>90</v>
      </c>
      <c r="Y18" s="661">
        <f t="shared" si="17"/>
        <v>63</v>
      </c>
      <c r="AA18" s="709">
        <f t="shared" si="0"/>
        <v>90.6875</v>
      </c>
      <c r="AE18" s="884">
        <v>76</v>
      </c>
      <c r="AF18" s="884">
        <v>79</v>
      </c>
    </row>
    <row r="19" spans="2:39" ht="21.75">
      <c r="B19" s="795"/>
      <c r="C19" s="664" t="s">
        <v>474</v>
      </c>
      <c r="D19" s="661">
        <f t="shared" ref="D19:J19" si="18">SUM(D16-D17)</f>
        <v>2</v>
      </c>
      <c r="E19" s="661">
        <f t="shared" si="18"/>
        <v>0</v>
      </c>
      <c r="F19" s="661">
        <f t="shared" si="18"/>
        <v>3</v>
      </c>
      <c r="G19" s="661">
        <f t="shared" si="18"/>
        <v>2</v>
      </c>
      <c r="H19" s="661">
        <f t="shared" si="18"/>
        <v>0</v>
      </c>
      <c r="I19" s="661">
        <f t="shared" si="18"/>
        <v>9</v>
      </c>
      <c r="J19" s="661">
        <f t="shared" si="18"/>
        <v>19</v>
      </c>
      <c r="K19" s="661">
        <f>SUM(K16-K17)</f>
        <v>7</v>
      </c>
      <c r="L19" s="661">
        <f t="shared" ref="L19:Y19" si="19">SUM(L16-L17)</f>
        <v>40</v>
      </c>
      <c r="M19" s="661">
        <f t="shared" si="19"/>
        <v>27</v>
      </c>
      <c r="N19" s="661">
        <f t="shared" si="19"/>
        <v>10</v>
      </c>
      <c r="O19" s="661">
        <f t="shared" si="19"/>
        <v>44</v>
      </c>
      <c r="P19" s="661">
        <f t="shared" si="19"/>
        <v>10</v>
      </c>
      <c r="Q19" s="661">
        <f t="shared" si="19"/>
        <v>7</v>
      </c>
      <c r="R19" s="661">
        <f t="shared" si="19"/>
        <v>22</v>
      </c>
      <c r="S19" s="640">
        <f t="shared" si="19"/>
        <v>3</v>
      </c>
      <c r="T19" s="661">
        <f t="shared" si="19"/>
        <v>18</v>
      </c>
      <c r="U19" s="661">
        <f t="shared" si="19"/>
        <v>10</v>
      </c>
      <c r="V19" s="661">
        <f t="shared" si="19"/>
        <v>4</v>
      </c>
      <c r="W19" s="661">
        <f t="shared" si="19"/>
        <v>27</v>
      </c>
      <c r="X19" s="661">
        <f t="shared" si="19"/>
        <v>7</v>
      </c>
      <c r="Y19" s="644">
        <f t="shared" si="19"/>
        <v>45</v>
      </c>
      <c r="AA19" s="709">
        <f t="shared" si="0"/>
        <v>18.75</v>
      </c>
      <c r="AE19">
        <v>83</v>
      </c>
      <c r="AF19">
        <v>75</v>
      </c>
      <c r="AG19">
        <v>79.75</v>
      </c>
    </row>
    <row r="20" spans="2:39" ht="21.75">
      <c r="B20" s="795"/>
      <c r="C20" s="664" t="s">
        <v>476</v>
      </c>
      <c r="D20" s="663">
        <f t="shared" ref="D20:J20" si="20">SUM(D19/D18)</f>
        <v>0.25</v>
      </c>
      <c r="E20" s="663">
        <f t="shared" si="20"/>
        <v>0</v>
      </c>
      <c r="F20" s="663">
        <f t="shared" si="20"/>
        <v>0.14285714285714285</v>
      </c>
      <c r="G20" s="663">
        <f t="shared" si="20"/>
        <v>7.407407407407407E-2</v>
      </c>
      <c r="H20" s="663">
        <f t="shared" si="20"/>
        <v>0</v>
      </c>
      <c r="I20" s="663">
        <f t="shared" si="20"/>
        <v>0.16981132075471697</v>
      </c>
      <c r="J20" s="663">
        <f t="shared" si="20"/>
        <v>0.20212765957446807</v>
      </c>
      <c r="K20" s="663">
        <f t="shared" ref="K20:Y20" si="21">SUM(K19/K18)</f>
        <v>6.6666666666666666E-2</v>
      </c>
      <c r="L20" s="663">
        <f t="shared" si="21"/>
        <v>0.51282051282051277</v>
      </c>
      <c r="M20" s="663">
        <f t="shared" si="21"/>
        <v>0.24324324324324326</v>
      </c>
      <c r="N20" s="663">
        <f t="shared" si="21"/>
        <v>8.6956521739130432E-2</v>
      </c>
      <c r="O20" s="663">
        <f t="shared" si="21"/>
        <v>0.36666666666666664</v>
      </c>
      <c r="P20" s="663">
        <f t="shared" si="21"/>
        <v>8.3333333333333329E-2</v>
      </c>
      <c r="Q20" s="663">
        <f t="shared" si="21"/>
        <v>7.7777777777777779E-2</v>
      </c>
      <c r="R20" s="663">
        <f t="shared" si="21"/>
        <v>0.3188405797101449</v>
      </c>
      <c r="S20" s="657">
        <f t="shared" si="21"/>
        <v>3.3333333333333333E-2</v>
      </c>
      <c r="T20" s="663">
        <f t="shared" si="21"/>
        <v>0.2</v>
      </c>
      <c r="U20" s="663">
        <f t="shared" si="21"/>
        <v>0.15873015873015872</v>
      </c>
      <c r="V20" s="663">
        <f t="shared" si="21"/>
        <v>4.4444444444444446E-2</v>
      </c>
      <c r="W20" s="663">
        <f t="shared" si="21"/>
        <v>0.42857142857142855</v>
      </c>
      <c r="X20" s="663">
        <f t="shared" si="21"/>
        <v>7.7777777777777779E-2</v>
      </c>
      <c r="Y20" s="668">
        <f t="shared" si="21"/>
        <v>0.7142857142857143</v>
      </c>
      <c r="AA20" s="710">
        <f t="shared" si="0"/>
        <v>0.22597348866717504</v>
      </c>
      <c r="AE20">
        <v>77</v>
      </c>
      <c r="AF20">
        <v>83</v>
      </c>
    </row>
    <row r="21" spans="2:39" ht="21.75">
      <c r="B21" s="699"/>
      <c r="C21" s="700"/>
      <c r="D21" s="704"/>
      <c r="E21" s="704"/>
      <c r="F21" s="704"/>
      <c r="G21" s="704"/>
      <c r="H21" s="704"/>
      <c r="I21" s="704"/>
      <c r="J21" s="704"/>
      <c r="K21" s="701"/>
      <c r="L21" s="701"/>
      <c r="M21" s="701"/>
      <c r="N21" s="701"/>
      <c r="O21" s="701"/>
      <c r="P21" s="701"/>
      <c r="Q21" s="701"/>
      <c r="R21" s="701"/>
      <c r="S21" s="702"/>
      <c r="T21" s="701"/>
      <c r="U21" s="701"/>
      <c r="V21" s="701"/>
      <c r="W21" s="701"/>
      <c r="X21" s="701"/>
      <c r="Y21" s="702"/>
      <c r="AA21" s="707"/>
      <c r="AD21" s="368"/>
      <c r="AE21" s="368">
        <v>84</v>
      </c>
      <c r="AF21" s="368">
        <v>77</v>
      </c>
      <c r="AG21" s="368"/>
      <c r="AH21" s="368"/>
      <c r="AI21" s="368"/>
      <c r="AJ21" s="368"/>
      <c r="AK21" s="368"/>
      <c r="AL21" s="368"/>
      <c r="AM21" s="368"/>
    </row>
    <row r="22" spans="2:39" ht="21.75">
      <c r="B22" s="847" t="s">
        <v>67</v>
      </c>
      <c r="C22" s="693" t="s">
        <v>477</v>
      </c>
      <c r="D22" s="646">
        <v>80</v>
      </c>
      <c r="E22" s="697"/>
      <c r="F22" s="697"/>
      <c r="G22" s="697"/>
      <c r="H22" s="697"/>
      <c r="I22" s="639">
        <v>69</v>
      </c>
      <c r="J22" s="646">
        <v>71</v>
      </c>
      <c r="K22" s="646">
        <v>71</v>
      </c>
      <c r="L22" s="640">
        <v>72</v>
      </c>
      <c r="M22" s="640">
        <v>72</v>
      </c>
      <c r="N22" s="646">
        <v>70</v>
      </c>
      <c r="O22" s="646">
        <v>70</v>
      </c>
      <c r="P22" s="646">
        <v>66</v>
      </c>
      <c r="Q22" s="646">
        <v>70</v>
      </c>
      <c r="R22" s="646">
        <v>69</v>
      </c>
      <c r="S22" s="648">
        <v>71</v>
      </c>
      <c r="T22" s="648">
        <v>70</v>
      </c>
      <c r="U22" s="648">
        <v>72</v>
      </c>
      <c r="V22" s="648">
        <v>69</v>
      </c>
      <c r="W22" s="677">
        <v>72</v>
      </c>
      <c r="X22" s="677">
        <v>72</v>
      </c>
      <c r="Y22" s="680">
        <v>67</v>
      </c>
      <c r="AA22" s="708">
        <f t="shared" si="0"/>
        <v>70.25</v>
      </c>
      <c r="AD22" s="368"/>
      <c r="AE22" s="368">
        <v>79</v>
      </c>
      <c r="AF22" s="368">
        <v>80</v>
      </c>
      <c r="AG22" s="368"/>
      <c r="AH22" s="368"/>
      <c r="AI22" s="368"/>
      <c r="AJ22" s="368"/>
      <c r="AK22" s="368"/>
      <c r="AL22" s="368"/>
      <c r="AM22" s="368"/>
    </row>
    <row r="23" spans="2:39" ht="21.75">
      <c r="B23" s="848"/>
      <c r="C23" s="693" t="s">
        <v>478</v>
      </c>
      <c r="D23" s="646">
        <v>88</v>
      </c>
      <c r="E23" s="697"/>
      <c r="F23" s="697"/>
      <c r="G23" s="697"/>
      <c r="H23" s="697"/>
      <c r="I23" s="639">
        <v>82</v>
      </c>
      <c r="J23" s="640">
        <v>93</v>
      </c>
      <c r="K23" s="646">
        <v>88</v>
      </c>
      <c r="L23" s="646">
        <v>85</v>
      </c>
      <c r="M23" s="639">
        <v>90</v>
      </c>
      <c r="N23" s="646">
        <v>87</v>
      </c>
      <c r="O23" s="646">
        <v>84</v>
      </c>
      <c r="P23" s="646">
        <v>87</v>
      </c>
      <c r="Q23" s="646">
        <v>83</v>
      </c>
      <c r="R23" s="646">
        <v>81</v>
      </c>
      <c r="S23" s="648">
        <v>89</v>
      </c>
      <c r="T23" s="648">
        <v>81</v>
      </c>
      <c r="U23" s="648">
        <v>85</v>
      </c>
      <c r="V23" s="648">
        <v>83</v>
      </c>
      <c r="W23" s="648">
        <v>82</v>
      </c>
      <c r="X23" s="648">
        <v>83</v>
      </c>
      <c r="Y23" s="680">
        <v>78</v>
      </c>
      <c r="AA23" s="708">
        <f t="shared" si="0"/>
        <v>84.9375</v>
      </c>
      <c r="AD23" s="368"/>
      <c r="AE23" s="885">
        <v>77</v>
      </c>
      <c r="AF23" s="885">
        <v>76</v>
      </c>
      <c r="AG23" s="368">
        <v>76.25</v>
      </c>
      <c r="AH23" s="368"/>
      <c r="AI23" s="368"/>
      <c r="AJ23" s="368"/>
      <c r="AK23" s="368"/>
      <c r="AL23" s="368"/>
      <c r="AM23" s="368"/>
    </row>
    <row r="24" spans="2:39" ht="21.75">
      <c r="B24" s="848"/>
      <c r="C24" s="793" t="s">
        <v>479</v>
      </c>
      <c r="D24" s="423">
        <v>88</v>
      </c>
      <c r="E24" s="699"/>
      <c r="F24" s="699"/>
      <c r="G24" s="699"/>
      <c r="H24" s="699"/>
      <c r="I24" s="423">
        <v>69</v>
      </c>
      <c r="J24" s="423">
        <v>93</v>
      </c>
      <c r="K24" s="653">
        <v>88</v>
      </c>
      <c r="L24" s="653">
        <v>85</v>
      </c>
      <c r="M24" s="653">
        <v>83</v>
      </c>
      <c r="N24" s="653">
        <v>81</v>
      </c>
      <c r="O24" s="653">
        <v>79</v>
      </c>
      <c r="P24" s="653">
        <v>74</v>
      </c>
      <c r="Q24" s="653">
        <v>83</v>
      </c>
      <c r="R24" s="653">
        <v>81</v>
      </c>
      <c r="S24" s="669">
        <v>84</v>
      </c>
      <c r="T24" s="669">
        <v>77</v>
      </c>
      <c r="U24" s="669">
        <v>82</v>
      </c>
      <c r="V24" s="669">
        <v>79</v>
      </c>
      <c r="W24" s="669">
        <v>78</v>
      </c>
      <c r="X24" s="669">
        <v>83</v>
      </c>
      <c r="Y24" s="669">
        <v>75</v>
      </c>
      <c r="AA24" s="708">
        <f t="shared" si="0"/>
        <v>81.5625</v>
      </c>
      <c r="AD24" s="368"/>
      <c r="AE24" s="885">
        <v>82</v>
      </c>
      <c r="AF24" s="885">
        <v>78</v>
      </c>
      <c r="AG24" s="368"/>
      <c r="AH24" s="368"/>
      <c r="AI24" s="368"/>
      <c r="AJ24" s="368"/>
      <c r="AK24" s="368"/>
      <c r="AL24" s="368"/>
      <c r="AM24" s="368"/>
    </row>
    <row r="25" spans="2:39" ht="21.75">
      <c r="B25" s="848"/>
      <c r="C25" s="794"/>
      <c r="D25" s="423">
        <v>80</v>
      </c>
      <c r="E25" s="699"/>
      <c r="F25" s="699"/>
      <c r="G25" s="699"/>
      <c r="H25" s="699"/>
      <c r="I25" s="423">
        <v>80</v>
      </c>
      <c r="J25" s="423">
        <v>81</v>
      </c>
      <c r="K25" s="653">
        <v>80</v>
      </c>
      <c r="L25" s="653">
        <v>77</v>
      </c>
      <c r="M25" s="653">
        <v>74</v>
      </c>
      <c r="N25" s="653">
        <v>73</v>
      </c>
      <c r="O25" s="653">
        <v>70</v>
      </c>
      <c r="P25" s="653">
        <v>66</v>
      </c>
      <c r="Q25" s="653">
        <v>73</v>
      </c>
      <c r="R25" s="653">
        <v>72</v>
      </c>
      <c r="S25" s="669">
        <v>71</v>
      </c>
      <c r="T25" s="669">
        <v>70</v>
      </c>
      <c r="U25" s="669">
        <v>77</v>
      </c>
      <c r="V25" s="669">
        <v>72</v>
      </c>
      <c r="W25" s="669">
        <v>72</v>
      </c>
      <c r="X25" s="669">
        <v>72</v>
      </c>
      <c r="Y25" s="669">
        <v>67</v>
      </c>
      <c r="AA25" s="708">
        <f t="shared" si="0"/>
        <v>72.9375</v>
      </c>
      <c r="AD25" s="368"/>
      <c r="AE25" s="885">
        <v>73</v>
      </c>
      <c r="AF25" s="885">
        <v>72</v>
      </c>
      <c r="AG25" s="368"/>
      <c r="AH25" s="368"/>
      <c r="AI25" s="368"/>
      <c r="AJ25" s="368"/>
      <c r="AK25" s="368"/>
      <c r="AL25" s="368"/>
      <c r="AM25" s="368"/>
    </row>
    <row r="26" spans="2:39" ht="21.75">
      <c r="B26" s="848"/>
      <c r="C26" s="656" t="s">
        <v>473</v>
      </c>
      <c r="D26" s="652">
        <f t="shared" ref="D26" si="22">SUM(D24-D25)</f>
        <v>8</v>
      </c>
      <c r="E26" s="704"/>
      <c r="F26" s="704"/>
      <c r="G26" s="704"/>
      <c r="H26" s="704"/>
      <c r="I26" s="652">
        <f t="shared" ref="I26:J26" si="23">SUM(I24-I25)</f>
        <v>-11</v>
      </c>
      <c r="J26" s="652">
        <f t="shared" si="23"/>
        <v>12</v>
      </c>
      <c r="K26" s="652">
        <f t="shared" ref="K26:W26" si="24">SUM(K24-K25)</f>
        <v>8</v>
      </c>
      <c r="L26" s="652">
        <f t="shared" si="24"/>
        <v>8</v>
      </c>
      <c r="M26" s="652">
        <f t="shared" si="24"/>
        <v>9</v>
      </c>
      <c r="N26" s="652">
        <f t="shared" si="24"/>
        <v>8</v>
      </c>
      <c r="O26" s="652">
        <f t="shared" si="24"/>
        <v>9</v>
      </c>
      <c r="P26" s="652">
        <f t="shared" si="24"/>
        <v>8</v>
      </c>
      <c r="Q26" s="652">
        <f t="shared" si="24"/>
        <v>10</v>
      </c>
      <c r="R26" s="652">
        <f t="shared" si="24"/>
        <v>9</v>
      </c>
      <c r="S26" s="640">
        <f t="shared" si="24"/>
        <v>13</v>
      </c>
      <c r="T26" s="652">
        <f t="shared" si="24"/>
        <v>7</v>
      </c>
      <c r="U26" s="644">
        <f t="shared" si="24"/>
        <v>5</v>
      </c>
      <c r="V26" s="652">
        <f t="shared" si="24"/>
        <v>7</v>
      </c>
      <c r="W26" s="652">
        <f t="shared" si="24"/>
        <v>6</v>
      </c>
      <c r="X26" s="652">
        <f>SUM(X24-X25)</f>
        <v>11</v>
      </c>
      <c r="Y26" s="652">
        <f>SUM(Y24-Y25)</f>
        <v>8</v>
      </c>
      <c r="AA26" s="709">
        <f t="shared" si="0"/>
        <v>8.625</v>
      </c>
      <c r="AD26" s="368"/>
      <c r="AE26" s="885">
        <v>81</v>
      </c>
      <c r="AF26" s="885">
        <v>71</v>
      </c>
      <c r="AG26" s="368"/>
      <c r="AH26" s="368"/>
      <c r="AI26" s="368"/>
      <c r="AJ26" s="368"/>
      <c r="AK26" s="368"/>
      <c r="AL26" s="368"/>
      <c r="AM26" s="368"/>
    </row>
    <row r="27" spans="2:39" ht="21.75">
      <c r="B27" s="848"/>
      <c r="C27" s="656" t="s">
        <v>475</v>
      </c>
      <c r="D27" s="681">
        <f t="shared" ref="D27:J27" si="25">SUM(D26)/(D24)</f>
        <v>9.0909090909090912E-2</v>
      </c>
      <c r="E27" s="705"/>
      <c r="F27" s="705"/>
      <c r="G27" s="705"/>
      <c r="H27" s="705"/>
      <c r="I27" s="681">
        <f t="shared" ref="I27" si="26">SUM(I26)/(I24)</f>
        <v>-0.15942028985507245</v>
      </c>
      <c r="J27" s="681">
        <f t="shared" si="25"/>
        <v>0.12903225806451613</v>
      </c>
      <c r="K27" s="681">
        <f>SUM(K26)/(K24)</f>
        <v>9.0909090909090912E-2</v>
      </c>
      <c r="L27" s="681">
        <f t="shared" ref="L27:Y27" si="27">SUM(L26)/(L24)</f>
        <v>9.4117647058823528E-2</v>
      </c>
      <c r="M27" s="681">
        <f t="shared" si="27"/>
        <v>0.10843373493975904</v>
      </c>
      <c r="N27" s="681">
        <f t="shared" si="27"/>
        <v>9.8765432098765427E-2</v>
      </c>
      <c r="O27" s="681">
        <f t="shared" si="27"/>
        <v>0.11392405063291139</v>
      </c>
      <c r="P27" s="681">
        <f t="shared" si="27"/>
        <v>0.10810810810810811</v>
      </c>
      <c r="Q27" s="681">
        <f t="shared" si="27"/>
        <v>0.12048192771084337</v>
      </c>
      <c r="R27" s="681">
        <f t="shared" si="27"/>
        <v>0.1111111111111111</v>
      </c>
      <c r="S27" s="671">
        <f t="shared" si="27"/>
        <v>0.15476190476190477</v>
      </c>
      <c r="T27" s="681">
        <f t="shared" si="27"/>
        <v>9.0909090909090912E-2</v>
      </c>
      <c r="U27" s="670">
        <f t="shared" si="27"/>
        <v>6.097560975609756E-2</v>
      </c>
      <c r="V27" s="681">
        <f t="shared" si="27"/>
        <v>8.8607594936708861E-2</v>
      </c>
      <c r="W27" s="681">
        <f t="shared" si="27"/>
        <v>7.6923076923076927E-2</v>
      </c>
      <c r="X27" s="681">
        <f t="shared" si="27"/>
        <v>0.13253012048192772</v>
      </c>
      <c r="Y27" s="681">
        <f t="shared" si="27"/>
        <v>0.10666666666666667</v>
      </c>
      <c r="AA27" s="711">
        <f t="shared" si="0"/>
        <v>0.10539108906683765</v>
      </c>
      <c r="AD27" s="368"/>
      <c r="AE27" s="886">
        <v>78</v>
      </c>
      <c r="AF27" s="368">
        <v>78</v>
      </c>
      <c r="AG27" s="368">
        <v>81.75</v>
      </c>
      <c r="AH27" s="368"/>
      <c r="AI27" s="886">
        <v>82.25</v>
      </c>
      <c r="AJ27" s="368"/>
      <c r="AK27" s="368"/>
      <c r="AL27" s="368"/>
      <c r="AM27" s="368"/>
    </row>
    <row r="28" spans="2:39" ht="21.75">
      <c r="B28" s="848"/>
      <c r="C28" s="693" t="s">
        <v>467</v>
      </c>
      <c r="D28" s="646">
        <v>87</v>
      </c>
      <c r="E28" s="697"/>
      <c r="F28" s="697"/>
      <c r="G28" s="697"/>
      <c r="H28" s="697"/>
      <c r="I28" s="639">
        <v>77.8</v>
      </c>
      <c r="J28" s="647">
        <v>74.25</v>
      </c>
      <c r="K28" s="647">
        <v>75</v>
      </c>
      <c r="L28" s="647">
        <v>76</v>
      </c>
      <c r="M28" s="647">
        <v>75.8</v>
      </c>
      <c r="N28" s="676">
        <v>78.2</v>
      </c>
      <c r="O28" s="647">
        <v>77.5</v>
      </c>
      <c r="P28" s="647">
        <v>73.8</v>
      </c>
      <c r="Q28" s="647">
        <v>73</v>
      </c>
      <c r="R28" s="647">
        <v>73.7</v>
      </c>
      <c r="S28" s="647">
        <v>74.3</v>
      </c>
      <c r="T28" s="647">
        <v>71</v>
      </c>
      <c r="U28" s="647">
        <v>73</v>
      </c>
      <c r="V28" s="647">
        <v>71.7</v>
      </c>
      <c r="W28" s="647">
        <v>74</v>
      </c>
      <c r="X28" s="647">
        <v>74</v>
      </c>
      <c r="Y28" s="643">
        <v>69.7</v>
      </c>
      <c r="AA28" s="708">
        <f t="shared" si="0"/>
        <v>74.059375000000003</v>
      </c>
      <c r="AD28" s="368"/>
      <c r="AE28" s="886">
        <v>76</v>
      </c>
      <c r="AF28" s="368">
        <v>81</v>
      </c>
      <c r="AG28" s="368"/>
      <c r="AH28" s="368"/>
      <c r="AI28" s="368"/>
      <c r="AJ28" s="368"/>
      <c r="AK28" s="368"/>
      <c r="AL28" s="368"/>
      <c r="AM28" s="368"/>
    </row>
    <row r="29" spans="2:39" ht="21.75">
      <c r="B29" s="848"/>
      <c r="C29" s="693" t="s">
        <v>498</v>
      </c>
      <c r="D29" s="646">
        <v>82</v>
      </c>
      <c r="E29" s="697"/>
      <c r="F29" s="697"/>
      <c r="G29" s="697"/>
      <c r="H29" s="697"/>
      <c r="I29" s="639">
        <v>82.3</v>
      </c>
      <c r="J29" s="647">
        <v>82.25</v>
      </c>
      <c r="K29" s="647">
        <v>81.3</v>
      </c>
      <c r="L29" s="647">
        <v>81.75</v>
      </c>
      <c r="M29" s="647">
        <v>82.8</v>
      </c>
      <c r="N29" s="676">
        <v>84.7</v>
      </c>
      <c r="O29" s="647">
        <v>81.5</v>
      </c>
      <c r="P29" s="647">
        <v>78.8</v>
      </c>
      <c r="Q29" s="647">
        <v>79.3</v>
      </c>
      <c r="R29" s="643">
        <v>77</v>
      </c>
      <c r="S29" s="647">
        <v>83.7</v>
      </c>
      <c r="T29" s="647">
        <v>78.3</v>
      </c>
      <c r="U29" s="647">
        <v>80.7</v>
      </c>
      <c r="V29" s="647">
        <v>80</v>
      </c>
      <c r="W29" s="647">
        <v>78</v>
      </c>
      <c r="X29" s="647">
        <v>78.7</v>
      </c>
      <c r="Y29" s="643">
        <v>77</v>
      </c>
      <c r="AA29" s="708">
        <f t="shared" si="0"/>
        <v>80.362499999999997</v>
      </c>
      <c r="AE29" s="886">
        <v>82</v>
      </c>
      <c r="AF29" s="368">
        <v>85</v>
      </c>
      <c r="AK29" s="368"/>
      <c r="AL29" s="368"/>
      <c r="AM29" s="368"/>
    </row>
    <row r="30" spans="2:39" ht="21.75">
      <c r="B30" s="848"/>
      <c r="C30" s="672" t="s">
        <v>483</v>
      </c>
      <c r="D30" s="650">
        <f>SUM(D28-D29)*(-1)</f>
        <v>-5</v>
      </c>
      <c r="E30" s="704"/>
      <c r="F30" s="704"/>
      <c r="G30" s="704"/>
      <c r="H30" s="704"/>
      <c r="I30" s="650">
        <f>SUM(I28-I29)*(-1)</f>
        <v>4.5</v>
      </c>
      <c r="J30" s="650">
        <f>SUM(J28-J29)*(-1)</f>
        <v>8</v>
      </c>
      <c r="K30" s="650">
        <f>SUM(K28-K29)*(-1)</f>
        <v>6.2999999999999972</v>
      </c>
      <c r="L30" s="650">
        <f t="shared" ref="L30:Y30" si="28">SUM(L28-L29)*(-1)</f>
        <v>5.75</v>
      </c>
      <c r="M30" s="650">
        <f t="shared" si="28"/>
        <v>7</v>
      </c>
      <c r="N30" s="650">
        <f t="shared" si="28"/>
        <v>6.5</v>
      </c>
      <c r="O30" s="650">
        <f t="shared" si="28"/>
        <v>4</v>
      </c>
      <c r="P30" s="650">
        <f t="shared" si="28"/>
        <v>5</v>
      </c>
      <c r="Q30" s="649">
        <f t="shared" si="28"/>
        <v>6.2999999999999972</v>
      </c>
      <c r="R30" s="644">
        <f t="shared" si="28"/>
        <v>3.2999999999999972</v>
      </c>
      <c r="S30" s="640">
        <f t="shared" si="28"/>
        <v>9.4000000000000057</v>
      </c>
      <c r="T30" s="649">
        <f t="shared" si="28"/>
        <v>7.2999999999999972</v>
      </c>
      <c r="U30" s="649">
        <f t="shared" si="28"/>
        <v>7.7000000000000028</v>
      </c>
      <c r="V30" s="649">
        <f t="shared" si="28"/>
        <v>8.2999999999999972</v>
      </c>
      <c r="W30" s="650">
        <f t="shared" si="28"/>
        <v>4</v>
      </c>
      <c r="X30" s="649">
        <f t="shared" si="28"/>
        <v>4.7000000000000028</v>
      </c>
      <c r="Y30" s="649">
        <f t="shared" si="28"/>
        <v>7.2999999999999972</v>
      </c>
      <c r="AA30" s="708">
        <f t="shared" si="0"/>
        <v>6.3031249999999996</v>
      </c>
      <c r="AE30" s="886">
        <v>93</v>
      </c>
      <c r="AF30" s="368">
        <v>81</v>
      </c>
      <c r="AK30" s="368"/>
      <c r="AL30" s="368"/>
      <c r="AM30" s="368"/>
    </row>
    <row r="31" spans="2:39" ht="21.75">
      <c r="B31" s="848"/>
      <c r="C31" s="673" t="s">
        <v>481</v>
      </c>
      <c r="D31" s="675">
        <v>87</v>
      </c>
      <c r="E31" s="696"/>
      <c r="F31" s="696"/>
      <c r="G31" s="696"/>
      <c r="H31" s="696"/>
      <c r="I31" s="639">
        <v>79.2</v>
      </c>
      <c r="J31" s="674">
        <v>80.14</v>
      </c>
      <c r="K31" s="674">
        <v>79.25</v>
      </c>
      <c r="L31" s="674">
        <v>80.400000000000006</v>
      </c>
      <c r="M31" s="674">
        <v>80.8</v>
      </c>
      <c r="N31" s="676">
        <v>81.400000000000006</v>
      </c>
      <c r="O31" s="674">
        <v>80.599999999999994</v>
      </c>
      <c r="P31" s="674">
        <v>76.2</v>
      </c>
      <c r="Q31" s="675">
        <v>76.5</v>
      </c>
      <c r="R31" s="639">
        <v>75.7</v>
      </c>
      <c r="S31" s="641">
        <v>79</v>
      </c>
      <c r="T31" s="675">
        <v>75.3</v>
      </c>
      <c r="U31" s="675">
        <v>77.3</v>
      </c>
      <c r="V31" s="674">
        <v>77</v>
      </c>
      <c r="W31" s="674">
        <v>77.8</v>
      </c>
      <c r="X31" s="675">
        <v>76.8</v>
      </c>
      <c r="Y31" s="675">
        <v>75.3</v>
      </c>
      <c r="AA31" s="708">
        <f t="shared" si="0"/>
        <v>78.093125000000001</v>
      </c>
      <c r="AF31" s="887">
        <v>79.31</v>
      </c>
      <c r="AK31" s="368"/>
      <c r="AL31" s="368"/>
      <c r="AM31" s="368"/>
    </row>
    <row r="32" spans="2:39" ht="21.75">
      <c r="B32" s="848"/>
      <c r="C32" s="673" t="s">
        <v>480</v>
      </c>
      <c r="D32" s="675">
        <v>82</v>
      </c>
      <c r="E32" s="696"/>
      <c r="F32" s="696"/>
      <c r="G32" s="696"/>
      <c r="H32" s="696"/>
      <c r="I32" s="639">
        <v>77.8</v>
      </c>
      <c r="J32" s="674">
        <v>78.069999999999993</v>
      </c>
      <c r="K32" s="674">
        <v>78.69</v>
      </c>
      <c r="L32" s="674">
        <v>77.900000000000006</v>
      </c>
      <c r="M32" s="674">
        <v>78.8</v>
      </c>
      <c r="N32" s="676">
        <v>81.2</v>
      </c>
      <c r="O32" s="674">
        <v>78.099999999999994</v>
      </c>
      <c r="P32" s="674">
        <v>75.7</v>
      </c>
      <c r="Q32" s="675">
        <v>75.5</v>
      </c>
      <c r="R32" s="641">
        <v>74</v>
      </c>
      <c r="S32" s="639">
        <v>77.400000000000006</v>
      </c>
      <c r="T32" s="675">
        <v>74.599999999999994</v>
      </c>
      <c r="U32" s="675">
        <v>76.900000000000006</v>
      </c>
      <c r="V32" s="675">
        <v>75.8</v>
      </c>
      <c r="W32" s="674">
        <v>75.900000000000006</v>
      </c>
      <c r="X32" s="675">
        <v>76.3</v>
      </c>
      <c r="Y32" s="644">
        <v>71.900000000000006</v>
      </c>
      <c r="AA32" s="708">
        <f t="shared" si="0"/>
        <v>76.672499999999999</v>
      </c>
      <c r="AK32" s="368"/>
      <c r="AL32" s="368"/>
      <c r="AM32" s="368"/>
    </row>
    <row r="33" spans="2:39" ht="21.75">
      <c r="B33" s="848"/>
      <c r="C33" s="672" t="s">
        <v>482</v>
      </c>
      <c r="D33" s="655">
        <f t="shared" ref="D33" si="29">SUM(D31-D32)*(-1)</f>
        <v>-5</v>
      </c>
      <c r="E33" s="704"/>
      <c r="F33" s="704"/>
      <c r="G33" s="704"/>
      <c r="H33" s="704"/>
      <c r="I33" s="655">
        <f t="shared" ref="I33:Y33" si="30">SUM(I31-I32)*(-1)</f>
        <v>-1.4000000000000057</v>
      </c>
      <c r="J33" s="655">
        <f t="shared" si="30"/>
        <v>-2.0700000000000074</v>
      </c>
      <c r="K33" s="655">
        <f t="shared" si="30"/>
        <v>-0.56000000000000227</v>
      </c>
      <c r="L33" s="655">
        <f t="shared" si="30"/>
        <v>-2.5</v>
      </c>
      <c r="M33" s="655">
        <f t="shared" si="30"/>
        <v>-2</v>
      </c>
      <c r="N33" s="682">
        <f t="shared" si="30"/>
        <v>-0.20000000000000284</v>
      </c>
      <c r="O33" s="655">
        <f t="shared" si="30"/>
        <v>-2.5</v>
      </c>
      <c r="P33" s="655">
        <f t="shared" si="30"/>
        <v>-0.5</v>
      </c>
      <c r="Q33" s="655">
        <f t="shared" si="30"/>
        <v>-1</v>
      </c>
      <c r="R33" s="655">
        <f t="shared" si="30"/>
        <v>-1.7000000000000028</v>
      </c>
      <c r="S33" s="655">
        <f t="shared" si="30"/>
        <v>-1.5999999999999943</v>
      </c>
      <c r="T33" s="655">
        <f t="shared" si="30"/>
        <v>-0.70000000000000284</v>
      </c>
      <c r="U33" s="655">
        <f t="shared" si="30"/>
        <v>-0.39999999999999147</v>
      </c>
      <c r="V33" s="655">
        <f t="shared" si="30"/>
        <v>-1.2000000000000028</v>
      </c>
      <c r="W33" s="655">
        <f t="shared" si="30"/>
        <v>-1.8999999999999915</v>
      </c>
      <c r="X33" s="655">
        <f t="shared" si="30"/>
        <v>-0.5</v>
      </c>
      <c r="Y33" s="678">
        <f t="shared" si="30"/>
        <v>-3.3999999999999915</v>
      </c>
      <c r="AA33" s="712">
        <f t="shared" si="0"/>
        <v>-1.4206249999999994</v>
      </c>
      <c r="AK33" s="368"/>
      <c r="AL33" s="368"/>
      <c r="AM33" s="368"/>
    </row>
    <row r="34" spans="2:39" ht="21.75">
      <c r="B34" s="848"/>
      <c r="C34" s="693" t="s">
        <v>499</v>
      </c>
      <c r="D34" s="647">
        <v>84.5</v>
      </c>
      <c r="E34" s="706"/>
      <c r="F34" s="706"/>
      <c r="G34" s="706"/>
      <c r="H34" s="706"/>
      <c r="I34" s="647">
        <v>81.75</v>
      </c>
      <c r="J34" s="647">
        <v>76.3</v>
      </c>
      <c r="K34" s="647">
        <v>77.8</v>
      </c>
      <c r="L34" s="647">
        <v>77.3</v>
      </c>
      <c r="M34" s="647">
        <v>77.099999999999994</v>
      </c>
      <c r="N34" s="647">
        <v>78.900000000000006</v>
      </c>
      <c r="O34" s="676">
        <v>79</v>
      </c>
      <c r="P34" s="647">
        <v>74.400000000000006</v>
      </c>
      <c r="Q34" s="647">
        <v>73.7</v>
      </c>
      <c r="R34" s="647">
        <v>73.8</v>
      </c>
      <c r="S34" s="647">
        <v>75.3</v>
      </c>
      <c r="T34" s="643">
        <v>72.2</v>
      </c>
      <c r="U34" s="647">
        <v>73.5</v>
      </c>
      <c r="V34" s="647">
        <v>74</v>
      </c>
      <c r="W34" s="647">
        <v>76</v>
      </c>
      <c r="X34" s="647">
        <v>75</v>
      </c>
      <c r="Y34" s="851">
        <v>72.33</v>
      </c>
      <c r="AA34" s="708">
        <f t="shared" si="0"/>
        <v>75.414374999999993</v>
      </c>
      <c r="AK34" s="368"/>
      <c r="AL34" s="368"/>
      <c r="AM34" s="368"/>
    </row>
    <row r="35" spans="2:39" ht="21.75">
      <c r="B35" s="849"/>
      <c r="C35" s="693" t="s">
        <v>122</v>
      </c>
      <c r="D35" s="647">
        <f>SUM(D34-72)</f>
        <v>12.5</v>
      </c>
      <c r="E35" s="706"/>
      <c r="F35" s="706"/>
      <c r="G35" s="706"/>
      <c r="H35" s="706"/>
      <c r="I35" s="647">
        <f>SUM(I34-71)</f>
        <v>10.75</v>
      </c>
      <c r="J35" s="647">
        <f>SUM(J34-71)</f>
        <v>5.2999999999999972</v>
      </c>
      <c r="K35" s="647">
        <f t="shared" ref="K35:Y35" si="31">SUM(K34-72)</f>
        <v>5.7999999999999972</v>
      </c>
      <c r="L35" s="647">
        <f>SUM(L34-71)</f>
        <v>6.2999999999999972</v>
      </c>
      <c r="M35" s="647">
        <f t="shared" si="31"/>
        <v>5.0999999999999943</v>
      </c>
      <c r="N35" s="647">
        <f t="shared" si="31"/>
        <v>6.9000000000000057</v>
      </c>
      <c r="O35" s="676">
        <f t="shared" si="31"/>
        <v>7</v>
      </c>
      <c r="P35" s="647">
        <f>SUM(P34-70)</f>
        <v>4.4000000000000057</v>
      </c>
      <c r="Q35" s="647">
        <f>SUM(Q34-70)</f>
        <v>3.7000000000000028</v>
      </c>
      <c r="R35" s="647">
        <f>SUM(R34-71)</f>
        <v>2.7999999999999972</v>
      </c>
      <c r="S35" s="647">
        <f t="shared" si="31"/>
        <v>3.2999999999999972</v>
      </c>
      <c r="T35" s="643">
        <f t="shared" si="31"/>
        <v>0.20000000000000284</v>
      </c>
      <c r="U35" s="647">
        <f t="shared" si="31"/>
        <v>1.5</v>
      </c>
      <c r="V35" s="647">
        <f t="shared" si="31"/>
        <v>2</v>
      </c>
      <c r="W35" s="647">
        <f>SUM(W34-71)</f>
        <v>5</v>
      </c>
      <c r="X35" s="647">
        <f t="shared" si="31"/>
        <v>3</v>
      </c>
      <c r="Y35" s="647">
        <f t="shared" si="31"/>
        <v>0.32999999999999829</v>
      </c>
      <c r="AA35" s="708">
        <f t="shared" si="0"/>
        <v>3.9143749999999997</v>
      </c>
      <c r="AK35" s="368"/>
      <c r="AL35" s="368"/>
      <c r="AM35" s="368"/>
    </row>
    <row r="36" spans="2:39" ht="21.75">
      <c r="B36" s="697"/>
      <c r="C36" s="700"/>
      <c r="D36" s="706"/>
      <c r="E36" s="706"/>
      <c r="F36" s="706"/>
      <c r="G36" s="706"/>
      <c r="H36" s="706"/>
      <c r="I36" s="706"/>
      <c r="J36" s="706"/>
      <c r="K36" s="706"/>
      <c r="L36" s="706"/>
      <c r="M36" s="706"/>
      <c r="N36" s="850"/>
      <c r="O36" s="706"/>
      <c r="P36" s="706"/>
      <c r="Q36" s="706"/>
      <c r="R36" s="706"/>
      <c r="S36" s="706"/>
      <c r="T36" s="706"/>
      <c r="U36" s="706"/>
      <c r="V36" s="706"/>
      <c r="W36" s="706"/>
      <c r="X36" s="706"/>
      <c r="Y36" s="703"/>
      <c r="AA36" s="707"/>
      <c r="AK36" s="368"/>
      <c r="AL36" s="368"/>
      <c r="AM36" s="368"/>
    </row>
    <row r="37" spans="2:39" ht="21.75">
      <c r="B37" s="795" t="s">
        <v>71</v>
      </c>
      <c r="C37" s="665" t="s">
        <v>460</v>
      </c>
      <c r="D37" s="666">
        <v>10</v>
      </c>
      <c r="E37" s="696"/>
      <c r="F37" s="696"/>
      <c r="G37" s="696"/>
      <c r="H37" s="696"/>
      <c r="I37" s="696"/>
      <c r="J37" s="696"/>
      <c r="K37" s="645"/>
      <c r="L37" s="666">
        <v>10</v>
      </c>
      <c r="M37" s="666">
        <v>10</v>
      </c>
      <c r="N37" s="666">
        <v>10</v>
      </c>
      <c r="O37" s="666">
        <v>9</v>
      </c>
      <c r="P37" s="666">
        <v>9</v>
      </c>
      <c r="Q37" s="666">
        <v>9</v>
      </c>
      <c r="R37" s="644">
        <v>11</v>
      </c>
      <c r="S37" s="644">
        <v>11</v>
      </c>
      <c r="T37" s="666">
        <v>10</v>
      </c>
      <c r="U37" s="640">
        <v>8</v>
      </c>
      <c r="V37" s="666">
        <v>9</v>
      </c>
      <c r="W37" s="640">
        <v>8</v>
      </c>
      <c r="X37" s="644">
        <v>11</v>
      </c>
      <c r="Y37" s="640">
        <v>8</v>
      </c>
      <c r="AA37" s="708">
        <f t="shared" si="0"/>
        <v>9.5</v>
      </c>
      <c r="AK37" s="368"/>
      <c r="AL37" s="368"/>
      <c r="AM37" s="368"/>
    </row>
    <row r="38" spans="2:39" ht="21.75">
      <c r="B38" s="795"/>
      <c r="C38" s="665" t="s">
        <v>461</v>
      </c>
      <c r="D38" s="666">
        <v>2</v>
      </c>
      <c r="E38" s="696"/>
      <c r="F38" s="696"/>
      <c r="G38" s="696"/>
      <c r="H38" s="696"/>
      <c r="I38" s="696"/>
      <c r="J38" s="696"/>
      <c r="K38" s="645"/>
      <c r="L38" s="666">
        <v>3</v>
      </c>
      <c r="M38" s="666">
        <v>1</v>
      </c>
      <c r="N38" s="666">
        <v>1</v>
      </c>
      <c r="O38" s="666">
        <v>1</v>
      </c>
      <c r="P38" s="666">
        <v>1</v>
      </c>
      <c r="Q38" s="666">
        <v>1</v>
      </c>
      <c r="R38" s="666">
        <v>1</v>
      </c>
      <c r="S38" s="640">
        <v>0</v>
      </c>
      <c r="T38" s="666">
        <v>1</v>
      </c>
      <c r="U38" s="644">
        <v>3</v>
      </c>
      <c r="V38" s="666">
        <v>1</v>
      </c>
      <c r="W38" s="666">
        <v>2</v>
      </c>
      <c r="X38" s="666">
        <v>2</v>
      </c>
      <c r="Y38" s="640">
        <v>0</v>
      </c>
      <c r="AA38" s="708">
        <f t="shared" si="0"/>
        <v>1.2857142857142858</v>
      </c>
      <c r="AK38" s="368"/>
      <c r="AL38" s="368"/>
      <c r="AM38" s="368"/>
    </row>
    <row r="39" spans="2:39" ht="21.75">
      <c r="B39" s="795"/>
      <c r="C39" s="664" t="s">
        <v>484</v>
      </c>
      <c r="D39" s="661">
        <f>SUM(D37-D38)</f>
        <v>8</v>
      </c>
      <c r="E39" s="704"/>
      <c r="F39" s="704"/>
      <c r="G39" s="704"/>
      <c r="H39" s="704"/>
      <c r="I39" s="704"/>
      <c r="J39" s="704"/>
      <c r="K39" s="651"/>
      <c r="L39" s="661">
        <f>SUM(L37-L38)</f>
        <v>7</v>
      </c>
      <c r="M39" s="661">
        <f t="shared" ref="M39:Y39" si="32">SUM(M37-M38)</f>
        <v>9</v>
      </c>
      <c r="N39" s="661">
        <f t="shared" si="32"/>
        <v>9</v>
      </c>
      <c r="O39" s="661">
        <f t="shared" si="32"/>
        <v>8</v>
      </c>
      <c r="P39" s="661">
        <f t="shared" si="32"/>
        <v>8</v>
      </c>
      <c r="Q39" s="661">
        <f t="shared" si="32"/>
        <v>8</v>
      </c>
      <c r="R39" s="661">
        <f t="shared" si="32"/>
        <v>10</v>
      </c>
      <c r="S39" s="644">
        <f t="shared" si="32"/>
        <v>11</v>
      </c>
      <c r="T39" s="661">
        <f t="shared" si="32"/>
        <v>9</v>
      </c>
      <c r="U39" s="640">
        <f t="shared" si="32"/>
        <v>5</v>
      </c>
      <c r="V39" s="661">
        <f t="shared" si="32"/>
        <v>8</v>
      </c>
      <c r="W39" s="661">
        <f t="shared" si="32"/>
        <v>6</v>
      </c>
      <c r="X39" s="661">
        <f t="shared" si="32"/>
        <v>9</v>
      </c>
      <c r="Y39" s="661">
        <f t="shared" si="32"/>
        <v>8</v>
      </c>
      <c r="AA39" s="709">
        <f t="shared" si="0"/>
        <v>8.2142857142857135</v>
      </c>
      <c r="AK39" s="368"/>
      <c r="AL39" s="368"/>
      <c r="AM39" s="368"/>
    </row>
    <row r="40" spans="2:39" ht="21.75">
      <c r="B40" s="795"/>
      <c r="C40" s="665" t="s">
        <v>462</v>
      </c>
      <c r="D40" s="666">
        <v>14</v>
      </c>
      <c r="E40" s="696"/>
      <c r="F40" s="696"/>
      <c r="G40" s="696"/>
      <c r="H40" s="696"/>
      <c r="I40" s="696"/>
      <c r="J40" s="696"/>
      <c r="K40" s="645"/>
      <c r="L40" s="666">
        <v>23</v>
      </c>
      <c r="M40" s="644">
        <v>29</v>
      </c>
      <c r="N40" s="666">
        <v>27</v>
      </c>
      <c r="O40" s="666">
        <v>27</v>
      </c>
      <c r="P40" s="666">
        <v>21</v>
      </c>
      <c r="Q40" s="666">
        <v>23</v>
      </c>
      <c r="R40" s="666">
        <v>20</v>
      </c>
      <c r="S40" s="666">
        <v>20</v>
      </c>
      <c r="T40" s="666">
        <v>18</v>
      </c>
      <c r="U40" s="640">
        <v>17</v>
      </c>
      <c r="V40" s="666">
        <v>22</v>
      </c>
      <c r="W40" s="666">
        <v>20</v>
      </c>
      <c r="X40" s="666">
        <v>18</v>
      </c>
      <c r="Y40" s="666">
        <v>19</v>
      </c>
      <c r="AA40" s="708">
        <f t="shared" si="0"/>
        <v>21.714285714285715</v>
      </c>
      <c r="AK40" s="368"/>
      <c r="AL40" s="368"/>
      <c r="AM40" s="368"/>
    </row>
    <row r="41" spans="2:39" ht="21.75">
      <c r="B41" s="795"/>
      <c r="C41" s="665" t="s">
        <v>463</v>
      </c>
      <c r="D41" s="666">
        <v>6</v>
      </c>
      <c r="E41" s="696"/>
      <c r="F41" s="696"/>
      <c r="G41" s="696"/>
      <c r="H41" s="696"/>
      <c r="I41" s="696"/>
      <c r="J41" s="696"/>
      <c r="K41" s="645"/>
      <c r="L41" s="666">
        <v>12</v>
      </c>
      <c r="M41" s="666">
        <v>15</v>
      </c>
      <c r="N41" s="644">
        <v>18</v>
      </c>
      <c r="O41" s="666">
        <v>13</v>
      </c>
      <c r="P41" s="666">
        <v>13</v>
      </c>
      <c r="Q41" s="666">
        <v>9</v>
      </c>
      <c r="R41" s="666">
        <v>12</v>
      </c>
      <c r="S41" s="666">
        <v>12</v>
      </c>
      <c r="T41" s="666">
        <v>10</v>
      </c>
      <c r="U41" s="666">
        <v>12</v>
      </c>
      <c r="V41" s="666">
        <v>9</v>
      </c>
      <c r="W41" s="666">
        <v>12</v>
      </c>
      <c r="X41" s="666">
        <v>11</v>
      </c>
      <c r="Y41" s="640">
        <v>6</v>
      </c>
      <c r="AA41" s="708">
        <f t="shared" si="0"/>
        <v>11.714285714285714</v>
      </c>
      <c r="AK41" s="368"/>
      <c r="AL41" s="368"/>
      <c r="AM41" s="368"/>
    </row>
    <row r="42" spans="2:39" ht="21.75">
      <c r="B42" s="795"/>
      <c r="C42" s="664" t="s">
        <v>485</v>
      </c>
      <c r="D42" s="661">
        <f t="shared" ref="D42" si="33">SUM(D40-D41)</f>
        <v>8</v>
      </c>
      <c r="E42" s="704"/>
      <c r="F42" s="704"/>
      <c r="G42" s="704"/>
      <c r="H42" s="704"/>
      <c r="I42" s="704"/>
      <c r="J42" s="704"/>
      <c r="K42" s="651"/>
      <c r="L42" s="661">
        <f>SUM(L40-L41)</f>
        <v>11</v>
      </c>
      <c r="M42" s="644">
        <f t="shared" ref="M42:Y42" si="34">SUM(M40-M41)</f>
        <v>14</v>
      </c>
      <c r="N42" s="661">
        <f t="shared" si="34"/>
        <v>9</v>
      </c>
      <c r="O42" s="644">
        <f t="shared" si="34"/>
        <v>14</v>
      </c>
      <c r="P42" s="661">
        <f t="shared" si="34"/>
        <v>8</v>
      </c>
      <c r="Q42" s="661">
        <f t="shared" si="34"/>
        <v>14</v>
      </c>
      <c r="R42" s="661">
        <f t="shared" si="34"/>
        <v>8</v>
      </c>
      <c r="S42" s="661">
        <f t="shared" si="34"/>
        <v>8</v>
      </c>
      <c r="T42" s="661">
        <f t="shared" si="34"/>
        <v>8</v>
      </c>
      <c r="U42" s="661">
        <f t="shared" si="34"/>
        <v>5</v>
      </c>
      <c r="V42" s="661">
        <f t="shared" si="34"/>
        <v>13</v>
      </c>
      <c r="W42" s="661">
        <f t="shared" si="34"/>
        <v>8</v>
      </c>
      <c r="X42" s="661">
        <f t="shared" si="34"/>
        <v>7</v>
      </c>
      <c r="Y42" s="661">
        <f t="shared" si="34"/>
        <v>13</v>
      </c>
      <c r="AA42" s="709">
        <f t="shared" si="0"/>
        <v>10</v>
      </c>
      <c r="AK42" s="368"/>
      <c r="AL42" s="368"/>
      <c r="AM42" s="368"/>
    </row>
    <row r="43" spans="2:39" ht="21.75">
      <c r="B43" s="795"/>
      <c r="C43" s="664" t="s">
        <v>471</v>
      </c>
      <c r="D43" s="667">
        <f t="shared" ref="D43" si="35">SUM((D44+D45)/3)/8</f>
        <v>0.83333333333333337</v>
      </c>
      <c r="E43" s="706"/>
      <c r="F43" s="706"/>
      <c r="G43" s="706"/>
      <c r="H43" s="706"/>
      <c r="I43" s="706"/>
      <c r="J43" s="706"/>
      <c r="K43" s="651"/>
      <c r="L43" s="667">
        <f>SUM((L44+L45)/3)/8</f>
        <v>4.125</v>
      </c>
      <c r="M43" s="667">
        <f>SUM((M44+M45)/4)/8</f>
        <v>5.59375</v>
      </c>
      <c r="N43" s="643">
        <f>SUM((N44+N45)/4)/8</f>
        <v>5.875</v>
      </c>
      <c r="O43" s="667">
        <f>SUM((O44+O45)/4)/8</f>
        <v>5</v>
      </c>
      <c r="P43" s="667">
        <f>SUM((P44+P45)/4)/8</f>
        <v>4.46875</v>
      </c>
      <c r="Q43" s="667">
        <f>SUM((Q44+Q45)/4)/6</f>
        <v>4.583333333333333</v>
      </c>
      <c r="R43" s="667">
        <f>SUM((R44+R45)/3)/6</f>
        <v>5.5</v>
      </c>
      <c r="S43" s="667">
        <f>SUM((S44+S45)/4)/6</f>
        <v>5.125</v>
      </c>
      <c r="T43" s="667">
        <f>SUM((T44+T45)/4)/6</f>
        <v>4.541666666666667</v>
      </c>
      <c r="U43" s="667">
        <f>SUM((U44+U45)/3)/6</f>
        <v>5.0555555555555554</v>
      </c>
      <c r="V43" s="667">
        <f>SUM((V44+V45)/4)/6</f>
        <v>4.791666666666667</v>
      </c>
      <c r="W43" s="667">
        <f>SUM((W44+W45)/3)/6</f>
        <v>4.833333333333333</v>
      </c>
      <c r="X43" s="667">
        <f t="shared" ref="X43" si="36">SUM((X44+X45)/4)/6</f>
        <v>5</v>
      </c>
      <c r="Y43" s="676">
        <f>SUM((Y44+Y45)/3)/6</f>
        <v>3.9444444444444446</v>
      </c>
      <c r="AA43" s="709">
        <f t="shared" si="0"/>
        <v>4.8883928571428559</v>
      </c>
      <c r="AK43" s="368"/>
      <c r="AL43" s="368"/>
      <c r="AM43" s="368"/>
    </row>
    <row r="44" spans="2:39" ht="21.75">
      <c r="B44" s="795"/>
      <c r="C44" s="665" t="s">
        <v>465</v>
      </c>
      <c r="D44" s="666">
        <v>14</v>
      </c>
      <c r="E44" s="696"/>
      <c r="F44" s="696"/>
      <c r="G44" s="696"/>
      <c r="H44" s="696"/>
      <c r="I44" s="696"/>
      <c r="J44" s="696"/>
      <c r="K44" s="645"/>
      <c r="L44" s="666">
        <v>58</v>
      </c>
      <c r="M44" s="644">
        <v>105</v>
      </c>
      <c r="N44" s="666">
        <v>95</v>
      </c>
      <c r="O44" s="666">
        <v>95</v>
      </c>
      <c r="P44" s="666">
        <v>74</v>
      </c>
      <c r="Q44" s="666">
        <v>59</v>
      </c>
      <c r="R44" s="666">
        <v>57</v>
      </c>
      <c r="S44" s="666">
        <v>67</v>
      </c>
      <c r="T44" s="666">
        <v>59</v>
      </c>
      <c r="U44" s="640">
        <v>48</v>
      </c>
      <c r="V44" s="666">
        <v>65</v>
      </c>
      <c r="W44" s="666">
        <v>50</v>
      </c>
      <c r="X44" s="666">
        <v>61</v>
      </c>
      <c r="Y44" s="666">
        <v>49</v>
      </c>
      <c r="AA44" s="708">
        <f t="shared" si="0"/>
        <v>67.285714285714292</v>
      </c>
      <c r="AK44" s="368"/>
      <c r="AL44" s="368"/>
      <c r="AM44" s="368"/>
    </row>
    <row r="45" spans="2:39" ht="21.75">
      <c r="B45" s="795"/>
      <c r="C45" s="665" t="s">
        <v>464</v>
      </c>
      <c r="D45" s="666">
        <v>6</v>
      </c>
      <c r="E45" s="696"/>
      <c r="F45" s="696"/>
      <c r="G45" s="696"/>
      <c r="H45" s="696"/>
      <c r="I45" s="696"/>
      <c r="J45" s="696"/>
      <c r="K45" s="645"/>
      <c r="L45" s="666">
        <v>41</v>
      </c>
      <c r="M45" s="666">
        <v>74</v>
      </c>
      <c r="N45" s="644">
        <v>93</v>
      </c>
      <c r="O45" s="666">
        <v>65</v>
      </c>
      <c r="P45" s="666">
        <v>69</v>
      </c>
      <c r="Q45" s="666">
        <v>51</v>
      </c>
      <c r="R45" s="666">
        <v>42</v>
      </c>
      <c r="S45" s="666">
        <v>56</v>
      </c>
      <c r="T45" s="666">
        <v>50</v>
      </c>
      <c r="U45" s="666">
        <v>43</v>
      </c>
      <c r="V45" s="666">
        <v>50</v>
      </c>
      <c r="W45" s="666">
        <v>37</v>
      </c>
      <c r="X45" s="666">
        <v>59</v>
      </c>
      <c r="Y45" s="640">
        <v>22</v>
      </c>
      <c r="AA45" s="708">
        <f t="shared" si="0"/>
        <v>53.714285714285715</v>
      </c>
      <c r="AK45" s="368"/>
      <c r="AL45" s="368"/>
      <c r="AM45" s="368"/>
    </row>
    <row r="46" spans="2:39" ht="21.75">
      <c r="B46" s="795"/>
      <c r="C46" s="664" t="s">
        <v>468</v>
      </c>
      <c r="D46" s="661">
        <f>SUM(D44-D45)</f>
        <v>8</v>
      </c>
      <c r="E46" s="704"/>
      <c r="F46" s="704"/>
      <c r="G46" s="704"/>
      <c r="H46" s="704"/>
      <c r="I46" s="704"/>
      <c r="J46" s="704"/>
      <c r="K46" s="651"/>
      <c r="L46" s="661">
        <f>SUM(L44-L45)</f>
        <v>17</v>
      </c>
      <c r="M46" s="661">
        <f t="shared" ref="M46:Y46" si="37">SUM(M44-M45)</f>
        <v>31</v>
      </c>
      <c r="N46" s="640">
        <f t="shared" si="37"/>
        <v>2</v>
      </c>
      <c r="O46" s="644">
        <f t="shared" si="37"/>
        <v>30</v>
      </c>
      <c r="P46" s="661">
        <f t="shared" si="37"/>
        <v>5</v>
      </c>
      <c r="Q46" s="661">
        <f t="shared" si="37"/>
        <v>8</v>
      </c>
      <c r="R46" s="661">
        <f t="shared" si="37"/>
        <v>15</v>
      </c>
      <c r="S46" s="661">
        <f t="shared" si="37"/>
        <v>11</v>
      </c>
      <c r="T46" s="661">
        <f t="shared" si="37"/>
        <v>9</v>
      </c>
      <c r="U46" s="661">
        <f t="shared" si="37"/>
        <v>5</v>
      </c>
      <c r="V46" s="661">
        <f t="shared" si="37"/>
        <v>15</v>
      </c>
      <c r="W46" s="661">
        <f t="shared" si="37"/>
        <v>13</v>
      </c>
      <c r="X46" s="640">
        <f t="shared" si="37"/>
        <v>2</v>
      </c>
      <c r="Y46" s="661">
        <f t="shared" si="37"/>
        <v>27</v>
      </c>
      <c r="AA46" s="709">
        <f t="shared" si="0"/>
        <v>13.571428571428571</v>
      </c>
      <c r="AK46" s="368"/>
      <c r="AL46" s="368"/>
      <c r="AM46" s="368"/>
    </row>
  </sheetData>
  <mergeCells count="12">
    <mergeCell ref="C24:C25"/>
    <mergeCell ref="B37:B46"/>
    <mergeCell ref="J3:Y3"/>
    <mergeCell ref="AA2:AA3"/>
    <mergeCell ref="B4:C4"/>
    <mergeCell ref="B5:C5"/>
    <mergeCell ref="B6:C6"/>
    <mergeCell ref="B7:C7"/>
    <mergeCell ref="B8:C8"/>
    <mergeCell ref="B10:B20"/>
    <mergeCell ref="C12:C13"/>
    <mergeCell ref="B22:B35"/>
  </mergeCells>
  <pageMargins left="0.7" right="0.7" top="0.75" bottom="0.75" header="0.3" footer="0.3"/>
  <ignoredErrors>
    <ignoredError sqref="R43:X43 K35:P35 W35" formula="1"/>
    <ignoredError sqref="AA10:AA20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F2E8C-C785-4870-BD9C-C7EBC46DD71C}">
  <sheetPr>
    <tabColor rgb="FF0070C0"/>
  </sheetPr>
  <dimension ref="B2:AE36"/>
  <sheetViews>
    <sheetView showGridLines="0" topLeftCell="E3" workbookViewId="0">
      <selection activeCell="Y17" sqref="Y17:Z17"/>
    </sheetView>
  </sheetViews>
  <sheetFormatPr defaultRowHeight="15"/>
  <cols>
    <col min="1" max="1" width="2.85546875" customWidth="1"/>
    <col min="2" max="2" width="11.42578125" customWidth="1"/>
    <col min="3" max="3" width="8.42578125" customWidth="1"/>
    <col min="4" max="4" width="13.42578125" customWidth="1"/>
    <col min="5" max="5" width="21" customWidth="1"/>
    <col min="6" max="6" width="6.42578125" customWidth="1"/>
    <col min="7" max="7" width="11.7109375" customWidth="1"/>
    <col min="8" max="8" width="6.85546875" bestFit="1" customWidth="1"/>
    <col min="10" max="10" width="17.7109375" customWidth="1"/>
    <col min="11" max="31" width="6.28515625" customWidth="1"/>
  </cols>
  <sheetData>
    <row r="2" spans="2:31" ht="21.75">
      <c r="B2" s="858" t="s">
        <v>513</v>
      </c>
      <c r="C2" s="858"/>
      <c r="D2" s="858"/>
      <c r="E2" s="858"/>
      <c r="F2" s="858"/>
      <c r="G2" s="858"/>
      <c r="H2" s="858"/>
      <c r="J2" s="866" t="s">
        <v>514</v>
      </c>
      <c r="K2" s="866"/>
      <c r="L2" s="866"/>
      <c r="M2" s="866"/>
      <c r="N2" s="866"/>
      <c r="O2" s="866"/>
      <c r="P2" s="866"/>
      <c r="Q2" s="866"/>
      <c r="R2" s="866"/>
      <c r="S2" s="866"/>
      <c r="T2" s="866"/>
      <c r="U2" s="866"/>
      <c r="V2" s="866"/>
      <c r="W2" s="866"/>
      <c r="X2" s="866"/>
      <c r="Y2" s="866"/>
      <c r="Z2" s="866"/>
      <c r="AA2" s="866"/>
      <c r="AB2" s="866"/>
      <c r="AC2" s="866"/>
      <c r="AD2" s="866"/>
      <c r="AE2" s="866"/>
    </row>
    <row r="3" spans="2:31" ht="17.25">
      <c r="B3" s="856" t="s">
        <v>54</v>
      </c>
      <c r="C3" s="856" t="s">
        <v>82</v>
      </c>
      <c r="D3" s="856" t="s">
        <v>18</v>
      </c>
      <c r="E3" s="856" t="s">
        <v>379</v>
      </c>
      <c r="F3" s="856" t="s">
        <v>1</v>
      </c>
      <c r="G3" s="857" t="s">
        <v>500</v>
      </c>
      <c r="H3" s="856" t="s">
        <v>122</v>
      </c>
      <c r="J3" s="856" t="s">
        <v>54</v>
      </c>
      <c r="K3" s="856" t="s">
        <v>82</v>
      </c>
      <c r="L3" s="859" t="s">
        <v>18</v>
      </c>
      <c r="M3" s="859"/>
      <c r="N3" s="859" t="s">
        <v>379</v>
      </c>
      <c r="O3" s="859"/>
      <c r="P3" s="859"/>
      <c r="Q3" s="856" t="s">
        <v>1</v>
      </c>
      <c r="R3" s="857" t="s">
        <v>67</v>
      </c>
      <c r="S3" s="859" t="s">
        <v>122</v>
      </c>
      <c r="T3" s="859"/>
      <c r="U3" s="859" t="s">
        <v>516</v>
      </c>
      <c r="V3" s="859"/>
      <c r="W3" s="859" t="s">
        <v>517</v>
      </c>
      <c r="X3" s="859"/>
      <c r="Y3" s="859" t="s">
        <v>520</v>
      </c>
      <c r="Z3" s="859"/>
    </row>
    <row r="4" spans="2:31" ht="17.25">
      <c r="B4" s="855">
        <v>2025</v>
      </c>
      <c r="C4" s="425">
        <v>3</v>
      </c>
      <c r="D4" s="425" t="s">
        <v>509</v>
      </c>
      <c r="E4" s="425" t="s">
        <v>510</v>
      </c>
      <c r="F4" s="853">
        <v>72</v>
      </c>
      <c r="G4" s="852">
        <v>69.7</v>
      </c>
      <c r="H4" s="855">
        <v>-2.2999999999999998</v>
      </c>
      <c r="J4" s="860">
        <v>2025</v>
      </c>
      <c r="K4" s="861">
        <v>3</v>
      </c>
      <c r="L4" s="862" t="s">
        <v>509</v>
      </c>
      <c r="M4" s="862"/>
      <c r="N4" s="862" t="s">
        <v>511</v>
      </c>
      <c r="O4" s="862"/>
      <c r="P4" s="862"/>
      <c r="Q4" s="863">
        <v>72</v>
      </c>
      <c r="R4" s="863">
        <v>67</v>
      </c>
      <c r="S4" s="865">
        <v>-5</v>
      </c>
      <c r="T4" s="865"/>
      <c r="U4" s="873">
        <v>1</v>
      </c>
      <c r="V4" s="873"/>
      <c r="W4" s="873">
        <v>6</v>
      </c>
      <c r="X4" s="873"/>
      <c r="Y4" s="873">
        <v>0</v>
      </c>
      <c r="Z4" s="873"/>
    </row>
    <row r="5" spans="2:31" ht="17.25">
      <c r="B5" s="854" t="s">
        <v>183</v>
      </c>
      <c r="C5" s="854"/>
      <c r="D5" s="854" t="s">
        <v>93</v>
      </c>
      <c r="E5" s="854"/>
      <c r="F5" s="853"/>
      <c r="G5" s="425">
        <v>72</v>
      </c>
      <c r="H5" s="425">
        <v>0</v>
      </c>
      <c r="J5" s="867" t="s">
        <v>72</v>
      </c>
      <c r="K5" s="868">
        <v>1</v>
      </c>
      <c r="L5" s="868">
        <v>2</v>
      </c>
      <c r="M5" s="868">
        <v>3</v>
      </c>
      <c r="N5" s="868">
        <v>4</v>
      </c>
      <c r="O5" s="868">
        <v>5</v>
      </c>
      <c r="P5" s="868">
        <v>6</v>
      </c>
      <c r="Q5" s="868">
        <v>7</v>
      </c>
      <c r="R5" s="868">
        <v>8</v>
      </c>
      <c r="S5" s="868">
        <v>9</v>
      </c>
      <c r="T5" s="868" t="s">
        <v>61</v>
      </c>
      <c r="U5" s="868">
        <v>10</v>
      </c>
      <c r="V5" s="868">
        <v>11</v>
      </c>
      <c r="W5" s="868">
        <v>12</v>
      </c>
      <c r="X5" s="868">
        <v>13</v>
      </c>
      <c r="Y5" s="868">
        <v>14</v>
      </c>
      <c r="Z5" s="868">
        <v>15</v>
      </c>
      <c r="AA5" s="868">
        <v>16</v>
      </c>
      <c r="AB5" s="868">
        <v>17</v>
      </c>
      <c r="AC5" s="868">
        <v>18</v>
      </c>
      <c r="AD5" s="868" t="s">
        <v>62</v>
      </c>
      <c r="AE5" s="868" t="s">
        <v>5</v>
      </c>
    </row>
    <row r="6" spans="2:31" ht="17.25">
      <c r="B6" s="854" t="s">
        <v>183</v>
      </c>
      <c r="C6" s="854"/>
      <c r="D6" s="854" t="s">
        <v>511</v>
      </c>
      <c r="E6" s="854"/>
      <c r="F6" s="853"/>
      <c r="G6" s="425">
        <v>67</v>
      </c>
      <c r="H6" s="425">
        <v>-5</v>
      </c>
      <c r="J6" s="867" t="s">
        <v>1</v>
      </c>
      <c r="K6" s="868">
        <v>5</v>
      </c>
      <c r="L6" s="868">
        <v>3</v>
      </c>
      <c r="M6" s="868">
        <v>4</v>
      </c>
      <c r="N6" s="868">
        <v>4</v>
      </c>
      <c r="O6" s="868">
        <v>4</v>
      </c>
      <c r="P6" s="868">
        <v>3</v>
      </c>
      <c r="Q6" s="868">
        <v>4</v>
      </c>
      <c r="R6" s="868">
        <v>5</v>
      </c>
      <c r="S6" s="868">
        <v>4</v>
      </c>
      <c r="T6" s="868">
        <f>SUM(K6:S6)</f>
        <v>36</v>
      </c>
      <c r="U6" s="868">
        <v>4</v>
      </c>
      <c r="V6" s="868">
        <v>4</v>
      </c>
      <c r="W6" s="868">
        <v>4</v>
      </c>
      <c r="X6" s="868">
        <v>5</v>
      </c>
      <c r="Y6" s="868">
        <v>4</v>
      </c>
      <c r="Z6" s="868">
        <v>3</v>
      </c>
      <c r="AA6" s="868">
        <v>4</v>
      </c>
      <c r="AB6" s="868">
        <v>3</v>
      </c>
      <c r="AC6" s="868">
        <v>5</v>
      </c>
      <c r="AD6" s="868">
        <f>SUM(U6:AC6)</f>
        <v>36</v>
      </c>
      <c r="AE6" s="868">
        <f>SUM(T6+AD6)</f>
        <v>72</v>
      </c>
    </row>
    <row r="7" spans="2:31" ht="17.25">
      <c r="B7" s="854" t="s">
        <v>183</v>
      </c>
      <c r="C7" s="854"/>
      <c r="D7" s="854" t="s">
        <v>512</v>
      </c>
      <c r="E7" s="854"/>
      <c r="F7" s="853"/>
      <c r="G7" s="425">
        <v>70</v>
      </c>
      <c r="H7" s="425">
        <v>-2</v>
      </c>
      <c r="J7" s="150" t="s">
        <v>440</v>
      </c>
      <c r="K7" s="5">
        <v>5</v>
      </c>
      <c r="L7" s="5">
        <v>3</v>
      </c>
      <c r="M7" s="5">
        <v>4</v>
      </c>
      <c r="N7" s="5">
        <v>4</v>
      </c>
      <c r="O7" s="5">
        <v>4</v>
      </c>
      <c r="P7" s="5">
        <v>3</v>
      </c>
      <c r="Q7" s="5">
        <v>3</v>
      </c>
      <c r="R7" s="5">
        <v>4</v>
      </c>
      <c r="S7" s="5">
        <v>4</v>
      </c>
      <c r="T7" s="197">
        <f t="shared" ref="T7:T8" si="0">SUM(K7:S7)</f>
        <v>34</v>
      </c>
      <c r="U7" s="5">
        <v>4</v>
      </c>
      <c r="V7" s="5">
        <v>3</v>
      </c>
      <c r="W7" s="5">
        <v>4</v>
      </c>
      <c r="X7" s="5">
        <v>4</v>
      </c>
      <c r="Y7" s="5">
        <v>5</v>
      </c>
      <c r="Z7" s="5">
        <v>2</v>
      </c>
      <c r="AA7" s="5">
        <v>4</v>
      </c>
      <c r="AB7" s="5">
        <v>3</v>
      </c>
      <c r="AC7" s="5">
        <v>4</v>
      </c>
      <c r="AD7" s="197">
        <f t="shared" ref="AD7:AD8" si="1">SUM(U7:AC7)</f>
        <v>33</v>
      </c>
      <c r="AE7" s="197">
        <f>SUM(T7+AD7)</f>
        <v>67</v>
      </c>
    </row>
    <row r="8" spans="2:31" ht="21.75">
      <c r="B8" s="872"/>
      <c r="C8" s="872"/>
      <c r="D8" s="872"/>
      <c r="E8" s="872"/>
      <c r="F8" s="872"/>
      <c r="G8" s="872"/>
      <c r="H8" s="872"/>
      <c r="J8" s="150" t="s">
        <v>122</v>
      </c>
      <c r="K8" s="5">
        <f>SUM(K7-K6)</f>
        <v>0</v>
      </c>
      <c r="L8" s="5">
        <f>SUM(L7-L6)</f>
        <v>0</v>
      </c>
      <c r="M8" s="5">
        <f>SUM(M7-M6)</f>
        <v>0</v>
      </c>
      <c r="N8" s="5">
        <f>SUM(N7-N6)</f>
        <v>0</v>
      </c>
      <c r="O8" s="5">
        <f>SUM(O7-O6)</f>
        <v>0</v>
      </c>
      <c r="P8" s="5">
        <f>SUM(P7-P6)</f>
        <v>0</v>
      </c>
      <c r="Q8" s="869">
        <f>SUM(Q7-Q6)</f>
        <v>-1</v>
      </c>
      <c r="R8" s="869">
        <f>SUM(R7-R6)</f>
        <v>-1</v>
      </c>
      <c r="S8" s="5">
        <f>SUM(S7-S6)</f>
        <v>0</v>
      </c>
      <c r="T8" s="197">
        <f t="shared" si="0"/>
        <v>-2</v>
      </c>
      <c r="U8" s="5">
        <f>SUM(U7-U6)</f>
        <v>0</v>
      </c>
      <c r="V8" s="869">
        <f>SUM(V7-V6)</f>
        <v>-1</v>
      </c>
      <c r="W8" s="5">
        <f>SUM(W7-W6)</f>
        <v>0</v>
      </c>
      <c r="X8" s="869">
        <f>SUM(X7-X6)</f>
        <v>-1</v>
      </c>
      <c r="Y8" s="870">
        <f>SUM(Y7-Y6)</f>
        <v>1</v>
      </c>
      <c r="Z8" s="869">
        <f>SUM(Z7-Z6)</f>
        <v>-1</v>
      </c>
      <c r="AA8" s="5">
        <f>SUM(AA7-AA6)</f>
        <v>0</v>
      </c>
      <c r="AB8" s="5">
        <f>SUM(AB7-AB6)</f>
        <v>0</v>
      </c>
      <c r="AC8" s="869">
        <f>SUM(AC7-AC6)</f>
        <v>-1</v>
      </c>
      <c r="AD8" s="197">
        <f t="shared" si="1"/>
        <v>-3</v>
      </c>
      <c r="AE8" s="197">
        <f>SUM(T8+AD8)</f>
        <v>-5</v>
      </c>
    </row>
    <row r="9" spans="2:31" ht="21.75">
      <c r="B9" s="872"/>
      <c r="C9" s="872"/>
      <c r="D9" s="872"/>
      <c r="E9" s="872"/>
      <c r="F9" s="872"/>
      <c r="G9" s="872"/>
      <c r="H9" s="872"/>
    </row>
    <row r="10" spans="2:31" ht="17.25">
      <c r="B10" s="856" t="s">
        <v>54</v>
      </c>
      <c r="C10" s="856" t="s">
        <v>82</v>
      </c>
      <c r="D10" s="856" t="s">
        <v>18</v>
      </c>
      <c r="E10" s="856" t="s">
        <v>379</v>
      </c>
      <c r="F10" s="856" t="s">
        <v>1</v>
      </c>
      <c r="G10" s="857" t="s">
        <v>500</v>
      </c>
      <c r="H10" s="856" t="s">
        <v>122</v>
      </c>
      <c r="J10" s="856" t="s">
        <v>54</v>
      </c>
      <c r="K10" s="856" t="s">
        <v>82</v>
      </c>
      <c r="L10" s="859" t="s">
        <v>18</v>
      </c>
      <c r="M10" s="859"/>
      <c r="N10" s="859" t="s">
        <v>379</v>
      </c>
      <c r="O10" s="859"/>
      <c r="P10" s="859"/>
      <c r="Q10" s="856" t="s">
        <v>1</v>
      </c>
      <c r="R10" s="857" t="s">
        <v>67</v>
      </c>
      <c r="S10" s="859" t="s">
        <v>122</v>
      </c>
      <c r="T10" s="859"/>
      <c r="U10" s="859" t="s">
        <v>516</v>
      </c>
      <c r="V10" s="859"/>
      <c r="W10" s="859" t="s">
        <v>517</v>
      </c>
      <c r="X10" s="859"/>
      <c r="Y10" s="859" t="s">
        <v>520</v>
      </c>
      <c r="Z10" s="859"/>
    </row>
    <row r="11" spans="2:31" ht="17.25">
      <c r="B11" s="855">
        <v>2022</v>
      </c>
      <c r="C11" s="425" t="s">
        <v>16</v>
      </c>
      <c r="D11" s="425" t="s">
        <v>247</v>
      </c>
      <c r="E11" s="425" t="s">
        <v>325</v>
      </c>
      <c r="F11" s="853">
        <v>72</v>
      </c>
      <c r="G11" s="852">
        <v>71</v>
      </c>
      <c r="H11" s="855">
        <v>-1</v>
      </c>
      <c r="J11" s="860">
        <v>2018</v>
      </c>
      <c r="K11" s="861">
        <v>4</v>
      </c>
      <c r="L11" s="862" t="s">
        <v>185</v>
      </c>
      <c r="M11" s="862"/>
      <c r="N11" s="862" t="s">
        <v>518</v>
      </c>
      <c r="O11" s="862"/>
      <c r="P11" s="862"/>
      <c r="Q11" s="863">
        <v>70</v>
      </c>
      <c r="R11" s="863">
        <v>66</v>
      </c>
      <c r="S11" s="864">
        <v>-4</v>
      </c>
      <c r="T11" s="864"/>
      <c r="U11" s="873">
        <v>1</v>
      </c>
      <c r="V11" s="873"/>
      <c r="W11" s="873">
        <v>5</v>
      </c>
      <c r="X11" s="873"/>
      <c r="Y11" s="873">
        <v>0</v>
      </c>
      <c r="Z11" s="873"/>
    </row>
    <row r="12" spans="2:31" ht="17.25">
      <c r="B12" s="854" t="s">
        <v>504</v>
      </c>
      <c r="C12" s="854"/>
      <c r="D12" s="854" t="s">
        <v>501</v>
      </c>
      <c r="E12" s="854"/>
      <c r="F12" s="853"/>
      <c r="G12" s="425">
        <v>72</v>
      </c>
      <c r="H12" s="425">
        <v>0</v>
      </c>
      <c r="J12" s="871" t="s">
        <v>72</v>
      </c>
      <c r="K12" s="868">
        <v>1</v>
      </c>
      <c r="L12" s="868">
        <v>2</v>
      </c>
      <c r="M12" s="868">
        <v>3</v>
      </c>
      <c r="N12" s="868">
        <v>4</v>
      </c>
      <c r="O12" s="868">
        <v>5</v>
      </c>
      <c r="P12" s="868">
        <v>6</v>
      </c>
      <c r="Q12" s="868">
        <v>7</v>
      </c>
      <c r="R12" s="868">
        <v>8</v>
      </c>
      <c r="S12" s="868">
        <v>9</v>
      </c>
      <c r="T12" s="868" t="s">
        <v>61</v>
      </c>
      <c r="U12" s="868">
        <v>10</v>
      </c>
      <c r="V12" s="868">
        <v>11</v>
      </c>
      <c r="W12" s="868">
        <v>12</v>
      </c>
      <c r="X12" s="868">
        <v>13</v>
      </c>
      <c r="Y12" s="868">
        <v>14</v>
      </c>
      <c r="Z12" s="868">
        <v>15</v>
      </c>
      <c r="AA12" s="868">
        <v>16</v>
      </c>
      <c r="AB12" s="868">
        <v>17</v>
      </c>
      <c r="AC12" s="868">
        <v>18</v>
      </c>
      <c r="AD12" s="868" t="s">
        <v>62</v>
      </c>
      <c r="AE12" s="868" t="s">
        <v>5</v>
      </c>
    </row>
    <row r="13" spans="2:31" ht="17.25">
      <c r="B13" s="854" t="s">
        <v>504</v>
      </c>
      <c r="C13" s="854"/>
      <c r="D13" s="854" t="s">
        <v>502</v>
      </c>
      <c r="E13" s="854"/>
      <c r="F13" s="853"/>
      <c r="G13" s="425">
        <v>71</v>
      </c>
      <c r="H13" s="425">
        <v>-1</v>
      </c>
      <c r="J13" s="867" t="s">
        <v>1</v>
      </c>
      <c r="K13" s="868">
        <v>4</v>
      </c>
      <c r="L13" s="868">
        <v>5</v>
      </c>
      <c r="M13" s="868">
        <v>3</v>
      </c>
      <c r="N13" s="868">
        <v>4</v>
      </c>
      <c r="O13" s="868">
        <v>4</v>
      </c>
      <c r="P13" s="868">
        <v>3</v>
      </c>
      <c r="Q13" s="868">
        <v>4</v>
      </c>
      <c r="R13" s="868">
        <v>5</v>
      </c>
      <c r="S13" s="868">
        <v>3</v>
      </c>
      <c r="T13" s="868">
        <v>35</v>
      </c>
      <c r="U13" s="868">
        <v>5</v>
      </c>
      <c r="V13" s="868">
        <v>3</v>
      </c>
      <c r="W13" s="868">
        <v>4</v>
      </c>
      <c r="X13" s="868">
        <v>4</v>
      </c>
      <c r="Y13" s="868">
        <v>4</v>
      </c>
      <c r="Z13" s="868">
        <v>4</v>
      </c>
      <c r="AA13" s="868">
        <v>4</v>
      </c>
      <c r="AB13" s="868">
        <v>3</v>
      </c>
      <c r="AC13" s="868">
        <v>4</v>
      </c>
      <c r="AD13" s="868">
        <v>35</v>
      </c>
      <c r="AE13" s="868">
        <f>SUM(T13+AD13)</f>
        <v>70</v>
      </c>
    </row>
    <row r="14" spans="2:31" ht="17.25">
      <c r="B14" s="854" t="s">
        <v>505</v>
      </c>
      <c r="C14" s="854"/>
      <c r="D14" s="854" t="s">
        <v>503</v>
      </c>
      <c r="E14" s="854"/>
      <c r="F14" s="853"/>
      <c r="G14" s="425">
        <v>70</v>
      </c>
      <c r="H14" s="425">
        <v>-2</v>
      </c>
      <c r="J14" s="150" t="s">
        <v>518</v>
      </c>
      <c r="K14" s="5">
        <v>3</v>
      </c>
      <c r="L14" s="5">
        <v>5</v>
      </c>
      <c r="M14" s="5">
        <v>3</v>
      </c>
      <c r="N14" s="5">
        <v>4</v>
      </c>
      <c r="O14" s="5">
        <v>4</v>
      </c>
      <c r="P14" s="5">
        <v>3</v>
      </c>
      <c r="Q14" s="5">
        <v>3</v>
      </c>
      <c r="R14" s="5">
        <v>4</v>
      </c>
      <c r="S14" s="5">
        <v>3</v>
      </c>
      <c r="T14" s="197">
        <f t="shared" ref="T14:T15" si="2">SUM(K14:S14)</f>
        <v>32</v>
      </c>
      <c r="U14" s="5">
        <v>4</v>
      </c>
      <c r="V14" s="5">
        <v>3</v>
      </c>
      <c r="W14" s="5">
        <v>4</v>
      </c>
      <c r="X14" s="5">
        <v>5</v>
      </c>
      <c r="Y14" s="5">
        <v>4</v>
      </c>
      <c r="Z14" s="5">
        <v>3</v>
      </c>
      <c r="AA14" s="5">
        <v>4</v>
      </c>
      <c r="AB14" s="5">
        <v>3</v>
      </c>
      <c r="AC14" s="5">
        <v>4</v>
      </c>
      <c r="AD14" s="197">
        <f t="shared" ref="AD14" si="3">SUM(U14:AC14)</f>
        <v>34</v>
      </c>
      <c r="AE14" s="197">
        <f t="shared" ref="AE14:AE15" si="4">SUM(T14+AD14)</f>
        <v>66</v>
      </c>
    </row>
    <row r="15" spans="2:31" ht="17.25">
      <c r="B15" s="368"/>
      <c r="C15" s="368"/>
      <c r="D15" s="368"/>
      <c r="E15" s="368"/>
      <c r="F15" s="368"/>
      <c r="G15" s="368"/>
      <c r="H15" s="368"/>
      <c r="J15" s="150" t="s">
        <v>122</v>
      </c>
      <c r="K15" s="869">
        <f>SUM(K14-K13)</f>
        <v>-1</v>
      </c>
      <c r="L15" s="5">
        <f>SUM(L14-L13)</f>
        <v>0</v>
      </c>
      <c r="M15" s="5">
        <f>SUM(M14-M13)</f>
        <v>0</v>
      </c>
      <c r="N15" s="5">
        <f>SUM(N14-N13)</f>
        <v>0</v>
      </c>
      <c r="O15" s="5">
        <f>SUM(O14-O13)</f>
        <v>0</v>
      </c>
      <c r="P15" s="5">
        <f>SUM(P14-P13)</f>
        <v>0</v>
      </c>
      <c r="Q15" s="869">
        <f>SUM(Q14-Q13)</f>
        <v>-1</v>
      </c>
      <c r="R15" s="869">
        <f>SUM(R14-R13)</f>
        <v>-1</v>
      </c>
      <c r="S15" s="5">
        <f>SUM(S14-S13)</f>
        <v>0</v>
      </c>
      <c r="T15" s="197">
        <f t="shared" si="2"/>
        <v>-3</v>
      </c>
      <c r="U15" s="869">
        <f>SUM(U14-U13)</f>
        <v>-1</v>
      </c>
      <c r="V15" s="5">
        <f>SUM(V14-V13)</f>
        <v>0</v>
      </c>
      <c r="W15" s="5">
        <f>SUM(W14-W13)</f>
        <v>0</v>
      </c>
      <c r="X15" s="870">
        <f>SUM(X14-X13)</f>
        <v>1</v>
      </c>
      <c r="Y15" s="5">
        <f>SUM(Y14-Y13)</f>
        <v>0</v>
      </c>
      <c r="Z15" s="869">
        <f>SUM(Z14-Z13)</f>
        <v>-1</v>
      </c>
      <c r="AA15" s="5">
        <f>SUM(AA14-AA13)</f>
        <v>0</v>
      </c>
      <c r="AB15" s="5">
        <f>SUM(AB14-AB13)</f>
        <v>0</v>
      </c>
      <c r="AC15" s="5">
        <f>SUM(AC14-AC13)</f>
        <v>0</v>
      </c>
      <c r="AD15" s="197">
        <f t="shared" ref="AD15" si="5">SUM(U15:AC15)</f>
        <v>-1</v>
      </c>
      <c r="AE15" s="197">
        <f t="shared" si="4"/>
        <v>-4</v>
      </c>
    </row>
    <row r="17" spans="2:31" ht="17.25">
      <c r="B17" s="856" t="s">
        <v>54</v>
      </c>
      <c r="C17" s="856" t="s">
        <v>82</v>
      </c>
      <c r="D17" s="856" t="s">
        <v>18</v>
      </c>
      <c r="E17" s="856" t="s">
        <v>379</v>
      </c>
      <c r="F17" s="856" t="s">
        <v>1</v>
      </c>
      <c r="G17" s="857" t="s">
        <v>500</v>
      </c>
      <c r="H17" s="856" t="s">
        <v>122</v>
      </c>
      <c r="J17" s="856" t="s">
        <v>54</v>
      </c>
      <c r="K17" s="856" t="s">
        <v>82</v>
      </c>
      <c r="L17" s="859" t="s">
        <v>18</v>
      </c>
      <c r="M17" s="859"/>
      <c r="N17" s="859" t="s">
        <v>379</v>
      </c>
      <c r="O17" s="859"/>
      <c r="P17" s="859"/>
      <c r="Q17" s="856" t="s">
        <v>1</v>
      </c>
      <c r="R17" s="857" t="s">
        <v>67</v>
      </c>
      <c r="S17" s="859" t="s">
        <v>122</v>
      </c>
      <c r="T17" s="859"/>
      <c r="U17" s="859" t="s">
        <v>516</v>
      </c>
      <c r="V17" s="859"/>
      <c r="W17" s="859" t="s">
        <v>517</v>
      </c>
      <c r="X17" s="859"/>
      <c r="Y17" s="859" t="s">
        <v>520</v>
      </c>
      <c r="Z17" s="859"/>
    </row>
    <row r="18" spans="2:31" ht="17.25">
      <c r="B18" s="855">
        <v>2023</v>
      </c>
      <c r="C18" s="425">
        <v>1</v>
      </c>
      <c r="D18" s="425" t="s">
        <v>112</v>
      </c>
      <c r="E18" s="425" t="s">
        <v>354</v>
      </c>
      <c r="F18" s="876">
        <v>72</v>
      </c>
      <c r="G18" s="852">
        <v>71.7</v>
      </c>
      <c r="H18" s="855">
        <v>-0.3</v>
      </c>
      <c r="J18" s="860">
        <v>2025</v>
      </c>
      <c r="K18" s="861">
        <v>2</v>
      </c>
      <c r="L18" s="862" t="s">
        <v>435</v>
      </c>
      <c r="M18" s="862"/>
      <c r="N18" s="862" t="s">
        <v>515</v>
      </c>
      <c r="O18" s="862"/>
      <c r="P18" s="862"/>
      <c r="Q18" s="863">
        <v>72</v>
      </c>
      <c r="R18" s="863">
        <v>69</v>
      </c>
      <c r="S18" s="864">
        <v>-3</v>
      </c>
      <c r="T18" s="864"/>
      <c r="U18" s="881">
        <v>0</v>
      </c>
      <c r="V18" s="881"/>
      <c r="W18" s="873">
        <v>3</v>
      </c>
      <c r="X18" s="873"/>
      <c r="Y18" s="873">
        <v>0</v>
      </c>
      <c r="Z18" s="873"/>
    </row>
    <row r="19" spans="2:31" ht="17.25">
      <c r="B19" s="874" t="s">
        <v>183</v>
      </c>
      <c r="C19" s="875"/>
      <c r="D19" s="874" t="s">
        <v>506</v>
      </c>
      <c r="E19" s="875"/>
      <c r="F19" s="877"/>
      <c r="G19" s="425">
        <v>72</v>
      </c>
      <c r="H19" s="425">
        <v>0</v>
      </c>
      <c r="J19" s="871" t="s">
        <v>72</v>
      </c>
      <c r="K19" s="868">
        <v>1</v>
      </c>
      <c r="L19" s="868">
        <v>2</v>
      </c>
      <c r="M19" s="868">
        <v>3</v>
      </c>
      <c r="N19" s="868">
        <v>4</v>
      </c>
      <c r="O19" s="868">
        <v>5</v>
      </c>
      <c r="P19" s="868">
        <v>6</v>
      </c>
      <c r="Q19" s="868">
        <v>7</v>
      </c>
      <c r="R19" s="868">
        <v>8</v>
      </c>
      <c r="S19" s="868">
        <v>9</v>
      </c>
      <c r="T19" s="868" t="s">
        <v>61</v>
      </c>
      <c r="U19" s="868">
        <v>10</v>
      </c>
      <c r="V19" s="868">
        <v>11</v>
      </c>
      <c r="W19" s="868">
        <v>12</v>
      </c>
      <c r="X19" s="868">
        <v>13</v>
      </c>
      <c r="Y19" s="868">
        <v>14</v>
      </c>
      <c r="Z19" s="868">
        <v>15</v>
      </c>
      <c r="AA19" s="868">
        <v>16</v>
      </c>
      <c r="AB19" s="868">
        <v>17</v>
      </c>
      <c r="AC19" s="868">
        <v>18</v>
      </c>
      <c r="AD19" s="868" t="s">
        <v>62</v>
      </c>
      <c r="AE19" s="868" t="s">
        <v>5</v>
      </c>
    </row>
    <row r="20" spans="2:31" ht="17.25">
      <c r="B20" s="874" t="s">
        <v>183</v>
      </c>
      <c r="C20" s="875"/>
      <c r="D20" s="874" t="s">
        <v>507</v>
      </c>
      <c r="E20" s="875"/>
      <c r="F20" s="877"/>
      <c r="G20" s="425">
        <v>69</v>
      </c>
      <c r="H20" s="425">
        <v>-3</v>
      </c>
      <c r="J20" s="867" t="s">
        <v>1</v>
      </c>
      <c r="K20" s="868">
        <v>5</v>
      </c>
      <c r="L20" s="868">
        <v>4</v>
      </c>
      <c r="M20" s="868">
        <v>4</v>
      </c>
      <c r="N20" s="868">
        <v>4</v>
      </c>
      <c r="O20" s="868">
        <v>3</v>
      </c>
      <c r="P20" s="868">
        <v>5</v>
      </c>
      <c r="Q20" s="868">
        <v>3</v>
      </c>
      <c r="R20" s="868">
        <v>4</v>
      </c>
      <c r="S20" s="868">
        <v>4</v>
      </c>
      <c r="T20" s="868">
        <f>SUM(K20:S20)</f>
        <v>36</v>
      </c>
      <c r="U20" s="868">
        <v>3</v>
      </c>
      <c r="V20" s="868">
        <v>5</v>
      </c>
      <c r="W20" s="868">
        <v>4</v>
      </c>
      <c r="X20" s="868">
        <v>4</v>
      </c>
      <c r="Y20" s="868">
        <v>4</v>
      </c>
      <c r="Z20" s="868">
        <v>3</v>
      </c>
      <c r="AA20" s="868">
        <v>5</v>
      </c>
      <c r="AB20" s="868">
        <v>4</v>
      </c>
      <c r="AC20" s="868">
        <v>4</v>
      </c>
      <c r="AD20" s="868">
        <f>SUM(U20:AC20)</f>
        <v>36</v>
      </c>
      <c r="AE20" s="868">
        <f>SUM(T20+AD20)</f>
        <v>72</v>
      </c>
    </row>
    <row r="21" spans="2:31" ht="17.25">
      <c r="B21" s="874" t="s">
        <v>183</v>
      </c>
      <c r="C21" s="875"/>
      <c r="D21" s="874" t="s">
        <v>508</v>
      </c>
      <c r="E21" s="875"/>
      <c r="F21" s="878"/>
      <c r="G21" s="425">
        <v>74</v>
      </c>
      <c r="H21" s="425">
        <v>2</v>
      </c>
      <c r="J21" s="150" t="s">
        <v>450</v>
      </c>
      <c r="K21" s="5">
        <v>5</v>
      </c>
      <c r="L21" s="5">
        <v>4</v>
      </c>
      <c r="M21" s="5">
        <v>3</v>
      </c>
      <c r="N21" s="5">
        <v>4</v>
      </c>
      <c r="O21" s="5">
        <v>3</v>
      </c>
      <c r="P21" s="5">
        <v>5</v>
      </c>
      <c r="Q21" s="5">
        <v>3</v>
      </c>
      <c r="R21" s="5">
        <v>4</v>
      </c>
      <c r="S21" s="5">
        <v>4</v>
      </c>
      <c r="T21" s="197">
        <f t="shared" ref="T21:T22" si="6">SUM(K21:S21)</f>
        <v>35</v>
      </c>
      <c r="U21" s="5">
        <v>3</v>
      </c>
      <c r="V21" s="5">
        <v>5</v>
      </c>
      <c r="W21" s="5">
        <v>4</v>
      </c>
      <c r="X21" s="5">
        <v>3</v>
      </c>
      <c r="Y21" s="5">
        <v>4</v>
      </c>
      <c r="Z21" s="5">
        <v>3</v>
      </c>
      <c r="AA21" s="5">
        <v>5</v>
      </c>
      <c r="AB21" s="5">
        <v>4</v>
      </c>
      <c r="AC21" s="5">
        <v>3</v>
      </c>
      <c r="AD21" s="197">
        <f t="shared" ref="AD21" si="7">SUM(U21:AC21)</f>
        <v>34</v>
      </c>
      <c r="AE21" s="197">
        <f t="shared" ref="AE21:AE22" si="8">SUM(T21+AD21)</f>
        <v>69</v>
      </c>
    </row>
    <row r="22" spans="2:31">
      <c r="J22" s="150" t="s">
        <v>122</v>
      </c>
      <c r="K22" s="5">
        <f>SUM(K21-K20)</f>
        <v>0</v>
      </c>
      <c r="L22" s="5">
        <f>SUM(L21-L20)</f>
        <v>0</v>
      </c>
      <c r="M22" s="869">
        <f>SUM(M21-M20)</f>
        <v>-1</v>
      </c>
      <c r="N22" s="5">
        <f>SUM(N21-N20)</f>
        <v>0</v>
      </c>
      <c r="O22" s="5">
        <f>SUM(O21-O20)</f>
        <v>0</v>
      </c>
      <c r="P22" s="5">
        <f>SUM(P21-P20)</f>
        <v>0</v>
      </c>
      <c r="Q22" s="5">
        <f>SUM(Q21-Q20)</f>
        <v>0</v>
      </c>
      <c r="R22" s="5">
        <f>SUM(R21-R20)</f>
        <v>0</v>
      </c>
      <c r="S22" s="5">
        <f>SUM(S21-S20)</f>
        <v>0</v>
      </c>
      <c r="T22" s="197">
        <f t="shared" si="6"/>
        <v>-1</v>
      </c>
      <c r="U22" s="5">
        <f>SUM(U21-U20)</f>
        <v>0</v>
      </c>
      <c r="V22" s="5">
        <f>SUM(V21-V20)</f>
        <v>0</v>
      </c>
      <c r="W22" s="5">
        <f>SUM(W21-W20)</f>
        <v>0</v>
      </c>
      <c r="X22" s="869">
        <f>SUM(X21-X20)</f>
        <v>-1</v>
      </c>
      <c r="Y22" s="5">
        <f>SUM(Y21-Y20)</f>
        <v>0</v>
      </c>
      <c r="Z22" s="5">
        <f>SUM(Z21-Z20)</f>
        <v>0</v>
      </c>
      <c r="AA22" s="5">
        <f>SUM(AA21-AA20)</f>
        <v>0</v>
      </c>
      <c r="AB22" s="5">
        <f>SUM(AB21-AB20)</f>
        <v>0</v>
      </c>
      <c r="AC22" s="869">
        <f>SUM(AC21-AC20)</f>
        <v>-1</v>
      </c>
      <c r="AD22" s="197">
        <f t="shared" ref="AD22" si="9">SUM(U22:AC22)</f>
        <v>-2</v>
      </c>
      <c r="AE22" s="197">
        <f t="shared" si="8"/>
        <v>-3</v>
      </c>
    </row>
    <row r="24" spans="2:31" ht="17.25">
      <c r="J24" s="856" t="s">
        <v>54</v>
      </c>
      <c r="K24" s="856" t="s">
        <v>82</v>
      </c>
      <c r="L24" s="859" t="s">
        <v>18</v>
      </c>
      <c r="M24" s="859"/>
      <c r="N24" s="859" t="s">
        <v>379</v>
      </c>
      <c r="O24" s="859"/>
      <c r="P24" s="859"/>
      <c r="Q24" s="856" t="s">
        <v>1</v>
      </c>
      <c r="R24" s="857" t="s">
        <v>67</v>
      </c>
      <c r="S24" s="859" t="s">
        <v>122</v>
      </c>
      <c r="T24" s="859"/>
      <c r="U24" s="859" t="s">
        <v>516</v>
      </c>
      <c r="V24" s="859"/>
      <c r="W24" s="859" t="s">
        <v>517</v>
      </c>
      <c r="X24" s="859"/>
      <c r="Y24" s="859" t="s">
        <v>520</v>
      </c>
      <c r="Z24" s="859"/>
    </row>
    <row r="25" spans="2:31" ht="17.25">
      <c r="J25" s="860">
        <v>2020</v>
      </c>
      <c r="K25" s="861">
        <v>1</v>
      </c>
      <c r="L25" s="862" t="s">
        <v>219</v>
      </c>
      <c r="M25" s="862"/>
      <c r="N25" s="862" t="s">
        <v>519</v>
      </c>
      <c r="O25" s="862"/>
      <c r="P25" s="862"/>
      <c r="Q25" s="863">
        <v>72</v>
      </c>
      <c r="R25" s="863">
        <v>69</v>
      </c>
      <c r="S25" s="864">
        <v>-3</v>
      </c>
      <c r="T25" s="864"/>
      <c r="U25" s="873">
        <v>3</v>
      </c>
      <c r="V25" s="873"/>
      <c r="W25" s="873">
        <v>4</v>
      </c>
      <c r="X25" s="873"/>
      <c r="Y25" s="873">
        <v>1</v>
      </c>
      <c r="Z25" s="873"/>
    </row>
    <row r="26" spans="2:31">
      <c r="J26" s="871" t="s">
        <v>72</v>
      </c>
      <c r="K26" s="868">
        <v>1</v>
      </c>
      <c r="L26" s="868">
        <v>2</v>
      </c>
      <c r="M26" s="868">
        <v>3</v>
      </c>
      <c r="N26" s="868">
        <v>4</v>
      </c>
      <c r="O26" s="868">
        <v>5</v>
      </c>
      <c r="P26" s="868">
        <v>6</v>
      </c>
      <c r="Q26" s="868">
        <v>7</v>
      </c>
      <c r="R26" s="868">
        <v>8</v>
      </c>
      <c r="S26" s="868">
        <v>9</v>
      </c>
      <c r="T26" s="868" t="s">
        <v>61</v>
      </c>
      <c r="U26" s="868">
        <v>10</v>
      </c>
      <c r="V26" s="868">
        <v>11</v>
      </c>
      <c r="W26" s="868">
        <v>12</v>
      </c>
      <c r="X26" s="868">
        <v>13</v>
      </c>
      <c r="Y26" s="868">
        <v>14</v>
      </c>
      <c r="Z26" s="868">
        <v>15</v>
      </c>
      <c r="AA26" s="868">
        <v>16</v>
      </c>
      <c r="AB26" s="868">
        <v>17</v>
      </c>
      <c r="AC26" s="868">
        <v>18</v>
      </c>
      <c r="AD26" s="868" t="s">
        <v>62</v>
      </c>
      <c r="AE26" s="868" t="s">
        <v>5</v>
      </c>
    </row>
    <row r="27" spans="2:31">
      <c r="J27" s="867" t="s">
        <v>1</v>
      </c>
      <c r="K27" s="868">
        <v>4</v>
      </c>
      <c r="L27" s="868">
        <v>4</v>
      </c>
      <c r="M27" s="868">
        <v>3</v>
      </c>
      <c r="N27" s="868">
        <v>3</v>
      </c>
      <c r="O27" s="868">
        <v>5</v>
      </c>
      <c r="P27" s="868">
        <v>3</v>
      </c>
      <c r="Q27" s="868">
        <v>4</v>
      </c>
      <c r="R27" s="868">
        <v>5</v>
      </c>
      <c r="S27" s="868">
        <v>4</v>
      </c>
      <c r="T27" s="868">
        <f>SUM(K27:S27)</f>
        <v>35</v>
      </c>
      <c r="U27" s="868">
        <v>4</v>
      </c>
      <c r="V27" s="868">
        <v>3</v>
      </c>
      <c r="W27" s="868">
        <v>4</v>
      </c>
      <c r="X27" s="868">
        <v>4</v>
      </c>
      <c r="Y27" s="868">
        <v>5</v>
      </c>
      <c r="Z27" s="868">
        <v>4</v>
      </c>
      <c r="AA27" s="868">
        <v>5</v>
      </c>
      <c r="AB27" s="868">
        <v>4</v>
      </c>
      <c r="AC27" s="868">
        <v>4</v>
      </c>
      <c r="AD27" s="868">
        <f>SUM(U27:AC27)</f>
        <v>37</v>
      </c>
      <c r="AE27" s="868">
        <f>SUM(T27+AD27)</f>
        <v>72</v>
      </c>
    </row>
    <row r="28" spans="2:31">
      <c r="J28" s="150" t="s">
        <v>450</v>
      </c>
      <c r="K28" s="5">
        <v>4</v>
      </c>
      <c r="L28" s="5">
        <v>3</v>
      </c>
      <c r="M28" s="5">
        <v>4</v>
      </c>
      <c r="N28" s="5">
        <v>3</v>
      </c>
      <c r="O28" s="5">
        <v>4</v>
      </c>
      <c r="P28" s="5">
        <v>4</v>
      </c>
      <c r="Q28" s="5">
        <v>4</v>
      </c>
      <c r="R28" s="5">
        <v>4</v>
      </c>
      <c r="S28" s="5">
        <v>4</v>
      </c>
      <c r="T28" s="197">
        <f t="shared" ref="T28:T29" si="10">SUM(K28:S28)</f>
        <v>34</v>
      </c>
      <c r="U28" s="5">
        <v>4</v>
      </c>
      <c r="V28" s="5">
        <v>3</v>
      </c>
      <c r="W28" s="5">
        <v>5</v>
      </c>
      <c r="X28" s="5">
        <v>4</v>
      </c>
      <c r="Y28" s="5">
        <v>5</v>
      </c>
      <c r="Z28" s="5">
        <v>4</v>
      </c>
      <c r="AA28" s="5">
        <v>3</v>
      </c>
      <c r="AB28" s="5">
        <v>4</v>
      </c>
      <c r="AC28" s="5">
        <v>3</v>
      </c>
      <c r="AD28" s="197">
        <f t="shared" ref="AD28" si="11">SUM(U28:AC28)</f>
        <v>35</v>
      </c>
      <c r="AE28" s="197">
        <f t="shared" ref="AE28:AE29" si="12">SUM(T28+AD28)</f>
        <v>69</v>
      </c>
    </row>
    <row r="29" spans="2:31">
      <c r="J29" s="150" t="s">
        <v>122</v>
      </c>
      <c r="K29" s="5">
        <f>SUM(K28-K27)</f>
        <v>0</v>
      </c>
      <c r="L29" s="869">
        <f>SUM(L28-L27)</f>
        <v>-1</v>
      </c>
      <c r="M29" s="870">
        <f>SUM(M28-M27)</f>
        <v>1</v>
      </c>
      <c r="N29" s="5">
        <f>SUM(N28-N27)</f>
        <v>0</v>
      </c>
      <c r="O29" s="869">
        <f>SUM(O28-O27)</f>
        <v>-1</v>
      </c>
      <c r="P29" s="870">
        <f>SUM(P28-P27)</f>
        <v>1</v>
      </c>
      <c r="Q29" s="5">
        <f>SUM(Q28-Q27)</f>
        <v>0</v>
      </c>
      <c r="R29" s="869">
        <f>SUM(R28-R27)</f>
        <v>-1</v>
      </c>
      <c r="S29" s="5">
        <f>SUM(S28-S27)</f>
        <v>0</v>
      </c>
      <c r="T29" s="197">
        <f t="shared" si="10"/>
        <v>-1</v>
      </c>
      <c r="U29" s="5">
        <f>SUM(U28-U27)</f>
        <v>0</v>
      </c>
      <c r="V29" s="5">
        <f>SUM(V28-V27)</f>
        <v>0</v>
      </c>
      <c r="W29" s="870">
        <f>SUM(W28-W27)</f>
        <v>1</v>
      </c>
      <c r="X29" s="5">
        <f>SUM(X28-X27)</f>
        <v>0</v>
      </c>
      <c r="Y29" s="5">
        <f>SUM(Y28-Y27)</f>
        <v>0</v>
      </c>
      <c r="Z29" s="5">
        <f>SUM(Z28-Z27)</f>
        <v>0</v>
      </c>
      <c r="AA29" s="879">
        <f>SUM(AA28-AA27)</f>
        <v>-2</v>
      </c>
      <c r="AB29" s="5">
        <f>SUM(AB28-AB27)</f>
        <v>0</v>
      </c>
      <c r="AC29" s="869">
        <f>SUM(AC28-AC27)</f>
        <v>-1</v>
      </c>
      <c r="AD29" s="197">
        <f t="shared" ref="AD29" si="13">SUM(U29:AC29)</f>
        <v>-2</v>
      </c>
      <c r="AE29" s="197">
        <f t="shared" si="12"/>
        <v>-3</v>
      </c>
    </row>
    <row r="31" spans="2:31" ht="17.25">
      <c r="J31" s="856" t="s">
        <v>54</v>
      </c>
      <c r="K31" s="856" t="s">
        <v>82</v>
      </c>
      <c r="L31" s="859" t="s">
        <v>18</v>
      </c>
      <c r="M31" s="859"/>
      <c r="N31" s="859" t="s">
        <v>379</v>
      </c>
      <c r="O31" s="859"/>
      <c r="P31" s="859"/>
      <c r="Q31" s="856" t="s">
        <v>1</v>
      </c>
      <c r="R31" s="857" t="s">
        <v>67</v>
      </c>
      <c r="S31" s="859" t="s">
        <v>122</v>
      </c>
      <c r="T31" s="859"/>
      <c r="U31" s="859" t="s">
        <v>516</v>
      </c>
      <c r="V31" s="859"/>
      <c r="W31" s="859" t="s">
        <v>517</v>
      </c>
      <c r="X31" s="859"/>
      <c r="Y31" s="859" t="s">
        <v>520</v>
      </c>
      <c r="Z31" s="859"/>
      <c r="AA31" s="859" t="s">
        <v>4</v>
      </c>
      <c r="AB31" s="859"/>
    </row>
    <row r="32" spans="2:31" ht="17.25">
      <c r="J32" s="860">
        <v>2022</v>
      </c>
      <c r="K32" s="861">
        <v>3</v>
      </c>
      <c r="L32" s="862" t="s">
        <v>247</v>
      </c>
      <c r="M32" s="862"/>
      <c r="N32" s="862" t="s">
        <v>521</v>
      </c>
      <c r="O32" s="862"/>
      <c r="P32" s="862"/>
      <c r="Q32" s="863">
        <v>72</v>
      </c>
      <c r="R32" s="863">
        <v>71</v>
      </c>
      <c r="S32" s="864">
        <v>-1</v>
      </c>
      <c r="T32" s="864"/>
      <c r="U32" s="873">
        <v>4</v>
      </c>
      <c r="V32" s="873"/>
      <c r="W32" s="881">
        <v>7</v>
      </c>
      <c r="X32" s="881"/>
      <c r="Y32" s="873">
        <v>0</v>
      </c>
      <c r="Z32" s="873"/>
      <c r="AA32" s="873">
        <v>1</v>
      </c>
      <c r="AB32" s="873"/>
    </row>
    <row r="33" spans="10:31">
      <c r="J33" s="871" t="s">
        <v>72</v>
      </c>
      <c r="K33" s="868">
        <v>1</v>
      </c>
      <c r="L33" s="868">
        <v>2</v>
      </c>
      <c r="M33" s="868">
        <v>3</v>
      </c>
      <c r="N33" s="868">
        <v>4</v>
      </c>
      <c r="O33" s="868">
        <v>5</v>
      </c>
      <c r="P33" s="868">
        <v>6</v>
      </c>
      <c r="Q33" s="868">
        <v>7</v>
      </c>
      <c r="R33" s="868">
        <v>8</v>
      </c>
      <c r="S33" s="868">
        <v>9</v>
      </c>
      <c r="T33" s="868" t="s">
        <v>61</v>
      </c>
      <c r="U33" s="868">
        <v>10</v>
      </c>
      <c r="V33" s="868">
        <v>11</v>
      </c>
      <c r="W33" s="868">
        <v>12</v>
      </c>
      <c r="X33" s="868">
        <v>13</v>
      </c>
      <c r="Y33" s="868">
        <v>14</v>
      </c>
      <c r="Z33" s="868">
        <v>15</v>
      </c>
      <c r="AA33" s="868">
        <v>16</v>
      </c>
      <c r="AB33" s="868">
        <v>17</v>
      </c>
      <c r="AC33" s="868">
        <v>18</v>
      </c>
      <c r="AD33" s="868" t="s">
        <v>62</v>
      </c>
      <c r="AE33" s="868" t="s">
        <v>5</v>
      </c>
    </row>
    <row r="34" spans="10:31">
      <c r="J34" s="867" t="s">
        <v>1</v>
      </c>
      <c r="K34" s="868">
        <v>5</v>
      </c>
      <c r="L34" s="868">
        <v>4</v>
      </c>
      <c r="M34" s="868">
        <v>3</v>
      </c>
      <c r="N34" s="868">
        <v>5</v>
      </c>
      <c r="O34" s="868">
        <v>4</v>
      </c>
      <c r="P34" s="868">
        <v>4</v>
      </c>
      <c r="Q34" s="868">
        <v>3</v>
      </c>
      <c r="R34" s="868">
        <v>4</v>
      </c>
      <c r="S34" s="868">
        <v>5</v>
      </c>
      <c r="T34" s="868">
        <f>SUM(K34:S34)</f>
        <v>37</v>
      </c>
      <c r="U34" s="868">
        <v>5</v>
      </c>
      <c r="V34" s="868">
        <v>3</v>
      </c>
      <c r="W34" s="868">
        <v>4</v>
      </c>
      <c r="X34" s="868">
        <v>4</v>
      </c>
      <c r="Y34" s="868">
        <v>3</v>
      </c>
      <c r="Z34" s="868">
        <v>5</v>
      </c>
      <c r="AA34" s="868">
        <v>3</v>
      </c>
      <c r="AB34" s="868">
        <v>4</v>
      </c>
      <c r="AC34" s="868">
        <v>4</v>
      </c>
      <c r="AD34" s="868">
        <f>SUM(U34:AC34)</f>
        <v>35</v>
      </c>
      <c r="AE34" s="868">
        <f>SUM(T34+AD34)</f>
        <v>72</v>
      </c>
    </row>
    <row r="35" spans="10:31">
      <c r="J35" s="150" t="s">
        <v>521</v>
      </c>
      <c r="K35" s="5">
        <v>5</v>
      </c>
      <c r="L35" s="5">
        <v>4</v>
      </c>
      <c r="M35" s="5">
        <v>2</v>
      </c>
      <c r="N35" s="5">
        <v>4</v>
      </c>
      <c r="O35" s="5">
        <v>5</v>
      </c>
      <c r="P35" s="5">
        <v>3</v>
      </c>
      <c r="Q35" s="5">
        <v>3</v>
      </c>
      <c r="R35" s="5">
        <v>5</v>
      </c>
      <c r="S35" s="5">
        <v>5</v>
      </c>
      <c r="T35" s="197">
        <f t="shared" ref="T35:T36" si="14">SUM(K35:S35)</f>
        <v>36</v>
      </c>
      <c r="U35" s="5">
        <v>6</v>
      </c>
      <c r="V35" s="5">
        <v>3</v>
      </c>
      <c r="W35" s="5">
        <v>3</v>
      </c>
      <c r="X35" s="5">
        <v>3</v>
      </c>
      <c r="Y35" s="5">
        <v>3</v>
      </c>
      <c r="Z35" s="5">
        <v>4</v>
      </c>
      <c r="AA35" s="5">
        <v>2</v>
      </c>
      <c r="AB35" s="5">
        <v>5</v>
      </c>
      <c r="AC35" s="5">
        <v>6</v>
      </c>
      <c r="AD35" s="197">
        <f t="shared" ref="AD35" si="15">SUM(U35:AC35)</f>
        <v>35</v>
      </c>
      <c r="AE35" s="197">
        <f t="shared" ref="AE35:AE36" si="16">SUM(T35+AD35)</f>
        <v>71</v>
      </c>
    </row>
    <row r="36" spans="10:31">
      <c r="J36" s="150" t="s">
        <v>122</v>
      </c>
      <c r="K36" s="5">
        <f>SUM(K35-K34)</f>
        <v>0</v>
      </c>
      <c r="L36" s="5">
        <f>SUM(L35-L34)</f>
        <v>0</v>
      </c>
      <c r="M36" s="869">
        <f>SUM(M35-M34)</f>
        <v>-1</v>
      </c>
      <c r="N36" s="869">
        <f>SUM(N35-N34)</f>
        <v>-1</v>
      </c>
      <c r="O36" s="870">
        <f>SUM(O35-O34)</f>
        <v>1</v>
      </c>
      <c r="P36" s="869">
        <f>SUM(P35-P34)</f>
        <v>-1</v>
      </c>
      <c r="Q36" s="5">
        <f>SUM(Q35-Q34)</f>
        <v>0</v>
      </c>
      <c r="R36" s="870">
        <f>SUM(R35-R34)</f>
        <v>1</v>
      </c>
      <c r="S36" s="5">
        <f>SUM(S35-S34)</f>
        <v>0</v>
      </c>
      <c r="T36" s="197">
        <f t="shared" si="14"/>
        <v>-1</v>
      </c>
      <c r="U36" s="870">
        <f>SUM(U35-U34)</f>
        <v>1</v>
      </c>
      <c r="V36" s="5">
        <f>SUM(V35-V34)</f>
        <v>0</v>
      </c>
      <c r="W36" s="869">
        <f>SUM(W35-W34)</f>
        <v>-1</v>
      </c>
      <c r="X36" s="869">
        <f>SUM(X35-X34)</f>
        <v>-1</v>
      </c>
      <c r="Y36" s="5">
        <f>SUM(Y35-Y34)</f>
        <v>0</v>
      </c>
      <c r="Z36" s="869">
        <f>SUM(Z35-Z34)</f>
        <v>-1</v>
      </c>
      <c r="AA36" s="869">
        <f>SUM(AA35-AA34)</f>
        <v>-1</v>
      </c>
      <c r="AB36" s="870">
        <f>SUM(AB35-AB34)</f>
        <v>1</v>
      </c>
      <c r="AC36" s="880">
        <f>SUM(AC35-AC34)</f>
        <v>2</v>
      </c>
      <c r="AD36" s="197">
        <f t="shared" ref="AD36" si="17">SUM(U36:AC36)</f>
        <v>0</v>
      </c>
      <c r="AE36" s="197">
        <f t="shared" si="16"/>
        <v>-1</v>
      </c>
    </row>
  </sheetData>
  <mergeCells count="85">
    <mergeCell ref="AA31:AB31"/>
    <mergeCell ref="AA32:AB32"/>
    <mergeCell ref="L32:M32"/>
    <mergeCell ref="N32:P32"/>
    <mergeCell ref="S32:T32"/>
    <mergeCell ref="U32:V32"/>
    <mergeCell ref="W32:X32"/>
    <mergeCell ref="Y32:Z32"/>
    <mergeCell ref="L31:M31"/>
    <mergeCell ref="N31:P31"/>
    <mergeCell ref="S31:T31"/>
    <mergeCell ref="U31:V31"/>
    <mergeCell ref="W31:X31"/>
    <mergeCell ref="Y31:Z31"/>
    <mergeCell ref="Y24:Z24"/>
    <mergeCell ref="Y25:Z25"/>
    <mergeCell ref="Y17:Z17"/>
    <mergeCell ref="Y18:Z18"/>
    <mergeCell ref="Y10:Z10"/>
    <mergeCell ref="Y11:Z11"/>
    <mergeCell ref="L24:M24"/>
    <mergeCell ref="N24:P24"/>
    <mergeCell ref="S24:T24"/>
    <mergeCell ref="U24:V24"/>
    <mergeCell ref="W24:X24"/>
    <mergeCell ref="L25:M25"/>
    <mergeCell ref="N25:P25"/>
    <mergeCell ref="S25:T25"/>
    <mergeCell ref="U25:V25"/>
    <mergeCell ref="W25:X25"/>
    <mergeCell ref="S10:T10"/>
    <mergeCell ref="U10:V10"/>
    <mergeCell ref="W10:X10"/>
    <mergeCell ref="L11:M11"/>
    <mergeCell ref="N11:P11"/>
    <mergeCell ref="S11:T11"/>
    <mergeCell ref="U11:V11"/>
    <mergeCell ref="W11:X11"/>
    <mergeCell ref="W18:X18"/>
    <mergeCell ref="B19:C19"/>
    <mergeCell ref="B20:C20"/>
    <mergeCell ref="B21:C21"/>
    <mergeCell ref="D19:E19"/>
    <mergeCell ref="D20:E20"/>
    <mergeCell ref="D21:E21"/>
    <mergeCell ref="F18:F21"/>
    <mergeCell ref="L10:M10"/>
    <mergeCell ref="N10:P10"/>
    <mergeCell ref="L18:M18"/>
    <mergeCell ref="N18:P18"/>
    <mergeCell ref="S18:T18"/>
    <mergeCell ref="U3:V3"/>
    <mergeCell ref="U4:V4"/>
    <mergeCell ref="W3:X3"/>
    <mergeCell ref="W4:X4"/>
    <mergeCell ref="U17:V17"/>
    <mergeCell ref="W17:X17"/>
    <mergeCell ref="U18:V18"/>
    <mergeCell ref="S3:T3"/>
    <mergeCell ref="S4:T4"/>
    <mergeCell ref="J2:AE2"/>
    <mergeCell ref="L17:M17"/>
    <mergeCell ref="N17:P17"/>
    <mergeCell ref="S17:T17"/>
    <mergeCell ref="Y3:Z3"/>
    <mergeCell ref="Y4:Z4"/>
    <mergeCell ref="L4:M4"/>
    <mergeCell ref="L3:M3"/>
    <mergeCell ref="N3:P3"/>
    <mergeCell ref="N4:P4"/>
    <mergeCell ref="B14:C14"/>
    <mergeCell ref="D12:E12"/>
    <mergeCell ref="D13:E13"/>
    <mergeCell ref="D14:E14"/>
    <mergeCell ref="B2:H2"/>
    <mergeCell ref="F11:F14"/>
    <mergeCell ref="B12:C12"/>
    <mergeCell ref="B13:C13"/>
    <mergeCell ref="F4:F7"/>
    <mergeCell ref="B5:C5"/>
    <mergeCell ref="D5:E5"/>
    <mergeCell ref="B6:C6"/>
    <mergeCell ref="D6:E6"/>
    <mergeCell ref="B7:C7"/>
    <mergeCell ref="D7:E7"/>
  </mergeCells>
  <pageMargins left="0.7" right="0.7" top="0.75" bottom="0.75" header="0.3" footer="0.3"/>
  <ignoredErrors>
    <ignoredError sqref="T8 T29 S15:T22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2:AC50"/>
  <sheetViews>
    <sheetView showGridLines="0" topLeftCell="A2" zoomScale="80" zoomScaleNormal="80" zoomScalePageLayoutView="125" workbookViewId="0">
      <selection activeCell="M8" sqref="M8"/>
    </sheetView>
  </sheetViews>
  <sheetFormatPr defaultColWidth="11.42578125" defaultRowHeight="15"/>
  <cols>
    <col min="1" max="1" width="2.28515625" customWidth="1"/>
    <col min="2" max="2" width="37.42578125" customWidth="1"/>
    <col min="3" max="3" width="11.28515625" customWidth="1"/>
    <col min="4" max="4" width="12.28515625" customWidth="1"/>
    <col min="5" max="28" width="8.7109375" customWidth="1"/>
    <col min="29" max="29" width="12.85546875" customWidth="1"/>
  </cols>
  <sheetData>
    <row r="2" spans="2:29" ht="6.75" customHeight="1" thickBot="1"/>
    <row r="3" spans="2:29" ht="50.25" hidden="1" thickBot="1">
      <c r="B3" s="803" t="s">
        <v>77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804"/>
      <c r="T3" s="804"/>
      <c r="U3" s="804"/>
      <c r="V3" s="804"/>
      <c r="W3" s="804"/>
      <c r="X3" s="804"/>
      <c r="Y3" s="804"/>
      <c r="Z3" s="804"/>
      <c r="AA3" s="804"/>
      <c r="AB3" s="804"/>
      <c r="AC3" s="805"/>
    </row>
    <row r="4" spans="2:29" ht="76.5">
      <c r="B4" s="237" t="s">
        <v>18</v>
      </c>
      <c r="C4" s="90" t="s">
        <v>171</v>
      </c>
      <c r="D4" s="238" t="s">
        <v>347</v>
      </c>
      <c r="E4" s="239" t="s">
        <v>1</v>
      </c>
      <c r="F4" s="239" t="s">
        <v>0</v>
      </c>
      <c r="G4" s="240" t="s">
        <v>251</v>
      </c>
      <c r="H4" s="240" t="s">
        <v>252</v>
      </c>
      <c r="I4" s="240" t="s">
        <v>253</v>
      </c>
      <c r="J4" s="240" t="s">
        <v>254</v>
      </c>
      <c r="K4" s="240" t="s">
        <v>255</v>
      </c>
      <c r="L4" s="239">
        <v>11</v>
      </c>
      <c r="M4" s="239">
        <v>12</v>
      </c>
      <c r="N4" s="239">
        <v>13</v>
      </c>
      <c r="O4" s="239">
        <v>14</v>
      </c>
      <c r="P4" s="239">
        <v>15</v>
      </c>
      <c r="Q4" s="241">
        <v>16</v>
      </c>
      <c r="R4" s="241">
        <v>17</v>
      </c>
      <c r="S4" s="241">
        <v>18</v>
      </c>
      <c r="T4" s="241">
        <v>19</v>
      </c>
      <c r="U4" s="241">
        <v>20</v>
      </c>
      <c r="V4" s="241">
        <v>21</v>
      </c>
      <c r="W4" s="241" t="s">
        <v>365</v>
      </c>
      <c r="X4" s="241" t="s">
        <v>366</v>
      </c>
      <c r="Y4" s="241" t="s">
        <v>363</v>
      </c>
      <c r="Z4" s="241" t="s">
        <v>364</v>
      </c>
      <c r="AA4" s="241" t="s">
        <v>368</v>
      </c>
      <c r="AB4" s="241">
        <v>25</v>
      </c>
      <c r="AC4" s="91" t="s">
        <v>30</v>
      </c>
    </row>
    <row r="5" spans="2:29" ht="28.15" customHeight="1">
      <c r="B5" s="93" t="s">
        <v>2</v>
      </c>
      <c r="C5" s="295">
        <v>70</v>
      </c>
      <c r="D5" s="296">
        <v>6073</v>
      </c>
      <c r="E5" s="296">
        <v>72</v>
      </c>
      <c r="F5" s="296">
        <v>127</v>
      </c>
      <c r="G5" s="69" t="s">
        <v>15</v>
      </c>
      <c r="H5" s="69"/>
      <c r="I5" s="69"/>
      <c r="J5" s="69" t="s">
        <v>16</v>
      </c>
      <c r="K5" s="69" t="s">
        <v>16</v>
      </c>
      <c r="L5" s="69" t="s">
        <v>16</v>
      </c>
      <c r="M5" s="69"/>
      <c r="N5" s="69" t="s">
        <v>60</v>
      </c>
      <c r="O5" s="69"/>
      <c r="P5" s="69"/>
      <c r="Q5" s="85"/>
      <c r="R5" s="85"/>
      <c r="S5" s="85" t="s">
        <v>16</v>
      </c>
      <c r="T5" s="85" t="s">
        <v>60</v>
      </c>
      <c r="U5" s="85"/>
      <c r="V5" s="85" t="s">
        <v>60</v>
      </c>
      <c r="W5" s="85" t="s">
        <v>60</v>
      </c>
      <c r="X5" s="85"/>
      <c r="Y5" s="85" t="s">
        <v>60</v>
      </c>
      <c r="Z5" s="85"/>
      <c r="AA5" s="85"/>
      <c r="AB5" s="85"/>
      <c r="AC5" s="233">
        <v>10</v>
      </c>
    </row>
    <row r="6" spans="2:29" ht="28.15" customHeight="1">
      <c r="B6" s="93" t="s">
        <v>9</v>
      </c>
      <c r="C6" s="295">
        <v>76</v>
      </c>
      <c r="D6" s="296">
        <v>6080</v>
      </c>
      <c r="E6" s="296">
        <v>72</v>
      </c>
      <c r="F6" s="296">
        <v>117</v>
      </c>
      <c r="G6" s="69" t="s">
        <v>14</v>
      </c>
      <c r="H6" s="69" t="s">
        <v>16</v>
      </c>
      <c r="I6" s="69" t="s">
        <v>15</v>
      </c>
      <c r="J6" s="69" t="s">
        <v>157</v>
      </c>
      <c r="K6" s="69" t="s">
        <v>157</v>
      </c>
      <c r="L6" s="69"/>
      <c r="M6" s="69" t="s">
        <v>14</v>
      </c>
      <c r="N6" s="69"/>
      <c r="O6" s="69" t="s">
        <v>157</v>
      </c>
      <c r="P6" s="69" t="s">
        <v>157</v>
      </c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234">
        <v>8</v>
      </c>
    </row>
    <row r="7" spans="2:29" ht="28.15" customHeight="1">
      <c r="B7" s="151" t="s">
        <v>318</v>
      </c>
      <c r="C7" s="295">
        <v>71</v>
      </c>
      <c r="D7" s="296">
        <v>5662</v>
      </c>
      <c r="E7" s="296">
        <v>72</v>
      </c>
      <c r="F7" s="296">
        <v>125</v>
      </c>
      <c r="G7" s="69"/>
      <c r="H7" s="69"/>
      <c r="I7" s="69"/>
      <c r="J7" s="69"/>
      <c r="K7" s="69"/>
      <c r="L7" s="69"/>
      <c r="M7" s="69"/>
      <c r="N7" s="69"/>
      <c r="O7" s="69" t="s">
        <v>16</v>
      </c>
      <c r="P7" s="69"/>
      <c r="Q7" s="85" t="s">
        <v>60</v>
      </c>
      <c r="R7" s="85"/>
      <c r="S7" s="85"/>
      <c r="T7" s="85" t="s">
        <v>16</v>
      </c>
      <c r="U7" s="85"/>
      <c r="V7" s="85"/>
      <c r="W7" s="85" t="s">
        <v>15</v>
      </c>
      <c r="X7" s="85"/>
      <c r="Y7" s="85"/>
      <c r="Z7" s="85"/>
      <c r="AA7" s="85" t="s">
        <v>16</v>
      </c>
      <c r="AB7" s="85" t="s">
        <v>60</v>
      </c>
      <c r="AC7" s="234">
        <v>6</v>
      </c>
    </row>
    <row r="8" spans="2:29" ht="28.15" customHeight="1">
      <c r="B8" s="93" t="s">
        <v>6</v>
      </c>
      <c r="C8" s="295">
        <v>73</v>
      </c>
      <c r="D8" s="296">
        <v>6237</v>
      </c>
      <c r="E8" s="296">
        <v>71</v>
      </c>
      <c r="F8" s="296">
        <v>131</v>
      </c>
      <c r="G8" s="69"/>
      <c r="H8" s="69"/>
      <c r="I8" s="69"/>
      <c r="J8" s="69"/>
      <c r="K8" s="69" t="s">
        <v>14</v>
      </c>
      <c r="L8" s="69" t="s">
        <v>14</v>
      </c>
      <c r="M8" s="69" t="s">
        <v>60</v>
      </c>
      <c r="N8" s="69" t="s">
        <v>16</v>
      </c>
      <c r="O8" s="69"/>
      <c r="P8" s="69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234">
        <v>4</v>
      </c>
    </row>
    <row r="9" spans="2:29" ht="28.15" customHeight="1">
      <c r="B9" s="93" t="s">
        <v>45</v>
      </c>
      <c r="C9" s="295">
        <v>69</v>
      </c>
      <c r="D9" s="296">
        <v>6242</v>
      </c>
      <c r="E9" s="296">
        <v>72</v>
      </c>
      <c r="F9" s="296">
        <v>125</v>
      </c>
      <c r="G9" s="69"/>
      <c r="H9" s="69"/>
      <c r="I9" s="69"/>
      <c r="J9" s="69"/>
      <c r="K9" s="69"/>
      <c r="L9" s="69" t="s">
        <v>15</v>
      </c>
      <c r="M9" s="69"/>
      <c r="N9" s="69"/>
      <c r="O9" s="69"/>
      <c r="P9" s="69"/>
      <c r="Q9" s="85"/>
      <c r="R9" s="85"/>
      <c r="S9" s="85" t="s">
        <v>14</v>
      </c>
      <c r="T9" s="85"/>
      <c r="U9" s="85"/>
      <c r="V9" s="85"/>
      <c r="W9" s="85" t="s">
        <v>14</v>
      </c>
      <c r="X9" s="85"/>
      <c r="Y9" s="85"/>
      <c r="Z9" s="85"/>
      <c r="AA9" s="85"/>
      <c r="AB9" s="85"/>
      <c r="AC9" s="234">
        <v>3</v>
      </c>
    </row>
    <row r="10" spans="2:29" ht="28.15" customHeight="1">
      <c r="B10" s="93" t="s">
        <v>112</v>
      </c>
      <c r="C10" s="295">
        <v>69</v>
      </c>
      <c r="D10" s="296">
        <v>6295</v>
      </c>
      <c r="E10" s="296">
        <v>72</v>
      </c>
      <c r="F10" s="296">
        <v>128</v>
      </c>
      <c r="G10" s="69"/>
      <c r="H10" s="69"/>
      <c r="I10" s="69"/>
      <c r="J10" s="69"/>
      <c r="K10" s="69"/>
      <c r="L10" s="69"/>
      <c r="M10" s="69"/>
      <c r="N10" s="69"/>
      <c r="O10" s="69" t="s">
        <v>15</v>
      </c>
      <c r="P10" s="69"/>
      <c r="Q10" s="85"/>
      <c r="R10" s="85"/>
      <c r="S10" s="85"/>
      <c r="T10" s="85"/>
      <c r="U10" s="85"/>
      <c r="V10" s="85"/>
      <c r="W10" s="85"/>
      <c r="X10" s="85"/>
      <c r="Y10" s="85" t="s">
        <v>14</v>
      </c>
      <c r="Z10" s="85"/>
      <c r="AA10" s="85" t="s">
        <v>14</v>
      </c>
      <c r="AB10" s="85"/>
      <c r="AC10" s="234">
        <v>3</v>
      </c>
    </row>
    <row r="11" spans="2:29" ht="28.15" customHeight="1">
      <c r="B11" s="93" t="s">
        <v>114</v>
      </c>
      <c r="C11" s="295">
        <v>74</v>
      </c>
      <c r="D11" s="296">
        <v>6127</v>
      </c>
      <c r="E11" s="296">
        <v>72</v>
      </c>
      <c r="F11" s="296">
        <v>122</v>
      </c>
      <c r="G11" s="69"/>
      <c r="H11" s="69"/>
      <c r="I11" s="69"/>
      <c r="J11" s="69"/>
      <c r="K11" s="69"/>
      <c r="L11" s="69"/>
      <c r="M11" s="69"/>
      <c r="N11" s="69"/>
      <c r="O11" s="69" t="s">
        <v>60</v>
      </c>
      <c r="P11" s="69" t="s">
        <v>16</v>
      </c>
      <c r="Q11" s="85"/>
      <c r="R11" s="85"/>
      <c r="S11" s="85"/>
      <c r="T11" s="85"/>
      <c r="U11" s="85"/>
      <c r="V11" s="85" t="s">
        <v>16</v>
      </c>
      <c r="W11" s="85"/>
      <c r="X11" s="85"/>
      <c r="Y11" s="85"/>
      <c r="Z11" s="85"/>
      <c r="AA11" s="85"/>
      <c r="AB11" s="85"/>
      <c r="AC11" s="234">
        <v>3</v>
      </c>
    </row>
    <row r="12" spans="2:29" ht="28.15" customHeight="1">
      <c r="B12" s="93" t="s">
        <v>120</v>
      </c>
      <c r="C12" s="295">
        <v>72</v>
      </c>
      <c r="D12" s="296">
        <v>6193</v>
      </c>
      <c r="E12" s="296">
        <v>72</v>
      </c>
      <c r="F12" s="296">
        <v>132</v>
      </c>
      <c r="G12" s="69"/>
      <c r="H12" s="69"/>
      <c r="I12" s="69"/>
      <c r="J12" s="69"/>
      <c r="K12" s="69"/>
      <c r="L12" s="69"/>
      <c r="M12" s="69"/>
      <c r="N12" s="69"/>
      <c r="O12" s="69"/>
      <c r="P12" s="69" t="s">
        <v>60</v>
      </c>
      <c r="Q12" s="85"/>
      <c r="R12" s="85"/>
      <c r="S12" s="85"/>
      <c r="T12" s="85"/>
      <c r="U12" s="85"/>
      <c r="V12" s="85"/>
      <c r="W12" s="85"/>
      <c r="X12" s="85"/>
      <c r="Y12" s="85" t="s">
        <v>16</v>
      </c>
      <c r="Z12" s="85"/>
      <c r="AA12" s="85" t="s">
        <v>60</v>
      </c>
      <c r="AB12" s="85"/>
      <c r="AC12" s="234">
        <v>3</v>
      </c>
    </row>
    <row r="13" spans="2:29" ht="28.15" customHeight="1">
      <c r="B13" s="93" t="s">
        <v>12</v>
      </c>
      <c r="C13" s="295" t="s">
        <v>17</v>
      </c>
      <c r="D13" s="296">
        <v>6217</v>
      </c>
      <c r="E13" s="296">
        <v>72</v>
      </c>
      <c r="F13" s="296">
        <v>118</v>
      </c>
      <c r="G13" s="69"/>
      <c r="H13" s="69"/>
      <c r="I13" s="69" t="s">
        <v>14</v>
      </c>
      <c r="J13" s="69" t="s">
        <v>14</v>
      </c>
      <c r="K13" s="69"/>
      <c r="L13" s="69"/>
      <c r="M13" s="69"/>
      <c r="N13" s="69"/>
      <c r="O13" s="69"/>
      <c r="P13" s="69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234">
        <v>2</v>
      </c>
    </row>
    <row r="14" spans="2:29" ht="28.15" customHeight="1">
      <c r="B14" s="93" t="s">
        <v>148</v>
      </c>
      <c r="C14" s="295" t="s">
        <v>17</v>
      </c>
      <c r="D14" s="296">
        <v>5927</v>
      </c>
      <c r="E14" s="296">
        <v>71</v>
      </c>
      <c r="F14" s="296">
        <v>122</v>
      </c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85" t="s">
        <v>157</v>
      </c>
      <c r="R14" s="85" t="s">
        <v>157</v>
      </c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234">
        <v>2</v>
      </c>
    </row>
    <row r="15" spans="2:29" ht="28.15" customHeight="1">
      <c r="B15" s="93" t="s">
        <v>59</v>
      </c>
      <c r="C15" s="295">
        <v>71</v>
      </c>
      <c r="D15" s="296">
        <v>6355</v>
      </c>
      <c r="E15" s="296">
        <v>71</v>
      </c>
      <c r="F15" s="296">
        <v>127</v>
      </c>
      <c r="G15" s="69"/>
      <c r="H15" s="69"/>
      <c r="I15" s="69"/>
      <c r="J15" s="69"/>
      <c r="K15" s="69"/>
      <c r="L15" s="69"/>
      <c r="M15" s="69" t="s">
        <v>16</v>
      </c>
      <c r="N15" s="69" t="s">
        <v>15</v>
      </c>
      <c r="O15" s="69"/>
      <c r="P15" s="69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234">
        <v>2</v>
      </c>
    </row>
    <row r="16" spans="2:29" ht="28.15" customHeight="1">
      <c r="B16" s="93" t="s">
        <v>29</v>
      </c>
      <c r="C16" s="295" t="s">
        <v>17</v>
      </c>
      <c r="D16" s="296">
        <v>6037</v>
      </c>
      <c r="E16" s="296">
        <v>72</v>
      </c>
      <c r="F16" s="296">
        <v>120</v>
      </c>
      <c r="G16" s="69"/>
      <c r="H16" s="69"/>
      <c r="I16" s="69"/>
      <c r="J16" s="69"/>
      <c r="K16" s="69" t="s">
        <v>157</v>
      </c>
      <c r="L16" s="69" t="s">
        <v>157</v>
      </c>
      <c r="M16" s="69"/>
      <c r="N16" s="69"/>
      <c r="O16" s="69"/>
      <c r="P16" s="69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234">
        <v>2</v>
      </c>
    </row>
    <row r="17" spans="2:29" ht="28.15" customHeight="1">
      <c r="B17" s="93" t="s">
        <v>119</v>
      </c>
      <c r="C17" s="295">
        <v>72</v>
      </c>
      <c r="D17" s="296">
        <v>6009</v>
      </c>
      <c r="E17" s="296">
        <v>72</v>
      </c>
      <c r="F17" s="296">
        <v>125</v>
      </c>
      <c r="G17" s="69"/>
      <c r="H17" s="69"/>
      <c r="I17" s="69"/>
      <c r="J17" s="69"/>
      <c r="K17" s="69"/>
      <c r="L17" s="69"/>
      <c r="M17" s="69"/>
      <c r="N17" s="69"/>
      <c r="O17" s="69"/>
      <c r="P17" s="69" t="s">
        <v>15</v>
      </c>
      <c r="Q17" s="85"/>
      <c r="R17" s="85"/>
      <c r="S17" s="85"/>
      <c r="T17" s="85"/>
      <c r="U17" s="85"/>
      <c r="V17" s="85" t="s">
        <v>15</v>
      </c>
      <c r="W17" s="85"/>
      <c r="X17" s="85"/>
      <c r="Y17" s="85"/>
      <c r="Z17" s="85"/>
      <c r="AA17" s="85"/>
      <c r="AB17" s="85"/>
      <c r="AC17" s="234">
        <v>2</v>
      </c>
    </row>
    <row r="18" spans="2:29" ht="28.15" customHeight="1">
      <c r="B18" s="93" t="s">
        <v>8</v>
      </c>
      <c r="C18" s="295" t="s">
        <v>17</v>
      </c>
      <c r="D18" s="296">
        <v>5759</v>
      </c>
      <c r="E18" s="296">
        <v>72</v>
      </c>
      <c r="F18" s="296">
        <v>119</v>
      </c>
      <c r="G18" s="69" t="s">
        <v>16</v>
      </c>
      <c r="H18" s="69"/>
      <c r="I18" s="69"/>
      <c r="J18" s="69"/>
      <c r="K18" s="69"/>
      <c r="L18" s="69"/>
      <c r="M18" s="69"/>
      <c r="N18" s="69"/>
      <c r="O18" s="69" t="s">
        <v>157</v>
      </c>
      <c r="P18" s="69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234">
        <v>2</v>
      </c>
    </row>
    <row r="19" spans="2:29" ht="28.15" customHeight="1">
      <c r="B19" s="93" t="s">
        <v>221</v>
      </c>
      <c r="C19" s="295">
        <v>71</v>
      </c>
      <c r="D19" s="296">
        <v>6007</v>
      </c>
      <c r="E19" s="296">
        <v>72</v>
      </c>
      <c r="F19" s="296">
        <v>128</v>
      </c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85"/>
      <c r="R19" s="85"/>
      <c r="S19" s="85"/>
      <c r="T19" s="85"/>
      <c r="U19" s="85" t="s">
        <v>15</v>
      </c>
      <c r="V19" s="85"/>
      <c r="W19" s="85"/>
      <c r="X19" s="85"/>
      <c r="Y19" s="85"/>
      <c r="Z19" s="85" t="s">
        <v>16</v>
      </c>
      <c r="AA19" s="85"/>
      <c r="AB19" s="85"/>
      <c r="AC19" s="234">
        <v>2</v>
      </c>
    </row>
    <row r="20" spans="2:29" ht="28.15" customHeight="1">
      <c r="B20" s="93" t="s">
        <v>3</v>
      </c>
      <c r="C20" s="295" t="s">
        <v>17</v>
      </c>
      <c r="D20" s="296">
        <v>6297</v>
      </c>
      <c r="E20" s="296">
        <v>72</v>
      </c>
      <c r="F20" s="296">
        <v>130</v>
      </c>
      <c r="G20" s="69"/>
      <c r="H20" s="69"/>
      <c r="I20" s="69" t="s">
        <v>16</v>
      </c>
      <c r="J20" s="69"/>
      <c r="K20" s="69" t="s">
        <v>15</v>
      </c>
      <c r="L20" s="69"/>
      <c r="M20" s="69"/>
      <c r="N20" s="69"/>
      <c r="O20" s="69"/>
      <c r="P20" s="69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234">
        <v>2</v>
      </c>
    </row>
    <row r="21" spans="2:29" ht="28.15" customHeight="1">
      <c r="B21" s="94" t="s">
        <v>143</v>
      </c>
      <c r="C21" s="297">
        <v>70</v>
      </c>
      <c r="D21" s="298">
        <v>5826</v>
      </c>
      <c r="E21" s="298">
        <v>72</v>
      </c>
      <c r="F21" s="298">
        <v>129</v>
      </c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86" t="s">
        <v>146</v>
      </c>
      <c r="R21" s="86"/>
      <c r="S21" s="86"/>
      <c r="T21" s="86" t="s">
        <v>15</v>
      </c>
      <c r="U21" s="86"/>
      <c r="V21" s="86"/>
      <c r="W21" s="86"/>
      <c r="X21" s="86"/>
      <c r="Y21" s="86"/>
      <c r="Z21" s="86"/>
      <c r="AA21" s="86"/>
      <c r="AB21" s="86"/>
      <c r="AC21" s="235">
        <v>2</v>
      </c>
    </row>
    <row r="22" spans="2:29" ht="28.15" customHeight="1">
      <c r="B22" s="151" t="s">
        <v>76</v>
      </c>
      <c r="C22" s="295">
        <v>74</v>
      </c>
      <c r="D22" s="296">
        <v>6138</v>
      </c>
      <c r="E22" s="296">
        <v>71</v>
      </c>
      <c r="F22" s="296">
        <v>121</v>
      </c>
      <c r="G22" s="69"/>
      <c r="H22" s="69"/>
      <c r="I22" s="69"/>
      <c r="J22" s="69"/>
      <c r="K22" s="69"/>
      <c r="L22" s="69"/>
      <c r="M22" s="69"/>
      <c r="N22" s="69" t="s">
        <v>14</v>
      </c>
      <c r="O22" s="69"/>
      <c r="P22" s="69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 t="s">
        <v>14</v>
      </c>
      <c r="AC22" s="234">
        <v>2</v>
      </c>
    </row>
    <row r="23" spans="2:29" ht="28.15" customHeight="1">
      <c r="B23" s="357" t="s">
        <v>393</v>
      </c>
      <c r="C23" s="297" t="s">
        <v>17</v>
      </c>
      <c r="D23" s="298">
        <v>5955</v>
      </c>
      <c r="E23" s="298">
        <v>72</v>
      </c>
      <c r="F23" s="298">
        <v>125</v>
      </c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 t="s">
        <v>15</v>
      </c>
      <c r="AC23" s="235">
        <v>1</v>
      </c>
    </row>
    <row r="24" spans="2:29" ht="28.15" customHeight="1">
      <c r="B24" s="357" t="s">
        <v>394</v>
      </c>
      <c r="C24" s="297" t="s">
        <v>17</v>
      </c>
      <c r="D24" s="298">
        <v>5729</v>
      </c>
      <c r="E24" s="298">
        <v>72</v>
      </c>
      <c r="F24" s="298">
        <v>120</v>
      </c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 t="s">
        <v>16</v>
      </c>
      <c r="AC24" s="235">
        <v>1</v>
      </c>
    </row>
    <row r="25" spans="2:29" ht="28.15" customHeight="1">
      <c r="B25" s="94" t="s">
        <v>186</v>
      </c>
      <c r="C25" s="297">
        <v>72</v>
      </c>
      <c r="D25" s="298">
        <v>6055</v>
      </c>
      <c r="E25" s="298">
        <v>72</v>
      </c>
      <c r="F25" s="298">
        <v>125</v>
      </c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86"/>
      <c r="R25" s="86"/>
      <c r="S25" s="86" t="s">
        <v>15</v>
      </c>
      <c r="T25" s="86"/>
      <c r="U25" s="86"/>
      <c r="V25" s="86"/>
      <c r="W25" s="86"/>
      <c r="X25" s="86"/>
      <c r="Y25" s="86"/>
      <c r="Z25" s="86"/>
      <c r="AA25" s="86"/>
      <c r="AB25" s="86"/>
      <c r="AC25" s="235">
        <v>1</v>
      </c>
    </row>
    <row r="26" spans="2:29" ht="28.15" customHeight="1">
      <c r="B26" s="94" t="s">
        <v>145</v>
      </c>
      <c r="C26" s="297">
        <v>78</v>
      </c>
      <c r="D26" s="298">
        <v>6216</v>
      </c>
      <c r="E26" s="298">
        <v>72</v>
      </c>
      <c r="F26" s="298">
        <v>128</v>
      </c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 t="s">
        <v>14</v>
      </c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235">
        <v>1</v>
      </c>
    </row>
    <row r="27" spans="2:29" ht="28.15" customHeight="1">
      <c r="B27" s="93" t="s">
        <v>185</v>
      </c>
      <c r="C27" s="89">
        <v>66</v>
      </c>
      <c r="D27" s="296">
        <v>5710</v>
      </c>
      <c r="E27" s="296">
        <v>70</v>
      </c>
      <c r="F27" s="296">
        <v>129</v>
      </c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85"/>
      <c r="R27" s="85"/>
      <c r="S27" s="85" t="s">
        <v>60</v>
      </c>
      <c r="T27" s="85"/>
      <c r="U27" s="85"/>
      <c r="V27" s="85"/>
      <c r="W27" s="85"/>
      <c r="X27" s="85"/>
      <c r="Y27" s="85"/>
      <c r="Z27" s="85"/>
      <c r="AA27" s="85"/>
      <c r="AB27" s="85"/>
      <c r="AC27" s="234">
        <v>1</v>
      </c>
    </row>
    <row r="28" spans="2:29" ht="28.15" customHeight="1">
      <c r="B28" s="93" t="s">
        <v>144</v>
      </c>
      <c r="C28" s="295">
        <v>73</v>
      </c>
      <c r="D28" s="296">
        <v>6394</v>
      </c>
      <c r="E28" s="296">
        <v>72</v>
      </c>
      <c r="F28" s="296">
        <v>129</v>
      </c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85" t="s">
        <v>16</v>
      </c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234">
        <v>1</v>
      </c>
    </row>
    <row r="29" spans="2:29" ht="28.15" customHeight="1">
      <c r="B29" s="93" t="s">
        <v>160</v>
      </c>
      <c r="C29" s="295">
        <v>70</v>
      </c>
      <c r="D29" s="296">
        <v>6272</v>
      </c>
      <c r="E29" s="296">
        <v>72</v>
      </c>
      <c r="F29" s="296">
        <v>128</v>
      </c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85"/>
      <c r="R29" s="85" t="s">
        <v>60</v>
      </c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234">
        <v>1</v>
      </c>
    </row>
    <row r="30" spans="2:29" ht="28.15" customHeight="1">
      <c r="B30" s="93" t="s">
        <v>11</v>
      </c>
      <c r="C30" s="295" t="s">
        <v>17</v>
      </c>
      <c r="D30" s="296">
        <v>6080</v>
      </c>
      <c r="E30" s="296">
        <v>72</v>
      </c>
      <c r="F30" s="296">
        <v>121</v>
      </c>
      <c r="G30" s="69"/>
      <c r="H30" s="69" t="s">
        <v>15</v>
      </c>
      <c r="I30" s="69"/>
      <c r="J30" s="69"/>
      <c r="K30" s="69"/>
      <c r="L30" s="69"/>
      <c r="M30" s="69"/>
      <c r="N30" s="69"/>
      <c r="O30" s="69"/>
      <c r="P30" s="69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234">
        <v>1</v>
      </c>
    </row>
    <row r="31" spans="2:29" ht="28.15" customHeight="1">
      <c r="B31" s="93" t="s">
        <v>10</v>
      </c>
      <c r="C31" s="295" t="s">
        <v>17</v>
      </c>
      <c r="D31" s="296">
        <v>6267</v>
      </c>
      <c r="E31" s="296">
        <v>72</v>
      </c>
      <c r="F31" s="296">
        <v>123</v>
      </c>
      <c r="G31" s="69"/>
      <c r="H31" s="69" t="s">
        <v>14</v>
      </c>
      <c r="I31" s="69"/>
      <c r="J31" s="69"/>
      <c r="K31" s="69"/>
      <c r="L31" s="69"/>
      <c r="M31" s="69"/>
      <c r="N31" s="69"/>
      <c r="O31" s="69"/>
      <c r="P31" s="69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234">
        <v>1</v>
      </c>
    </row>
    <row r="32" spans="2:29" ht="28.15" customHeight="1">
      <c r="B32" s="93" t="s">
        <v>340</v>
      </c>
      <c r="C32" s="295">
        <v>72</v>
      </c>
      <c r="D32" s="296">
        <v>5928</v>
      </c>
      <c r="E32" s="296">
        <v>72</v>
      </c>
      <c r="F32" s="296">
        <v>127</v>
      </c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85"/>
      <c r="R32" s="85"/>
      <c r="S32" s="85"/>
      <c r="T32" s="85"/>
      <c r="U32" s="85"/>
      <c r="V32" s="85"/>
      <c r="W32" s="85"/>
      <c r="X32" s="85" t="s">
        <v>15</v>
      </c>
      <c r="Y32" s="85"/>
      <c r="Z32" s="85"/>
      <c r="AA32" s="85"/>
      <c r="AB32" s="85"/>
      <c r="AC32" s="234">
        <v>1</v>
      </c>
    </row>
    <row r="33" spans="2:29" ht="28.15" customHeight="1">
      <c r="B33" s="93" t="s">
        <v>159</v>
      </c>
      <c r="C33" s="295">
        <v>76</v>
      </c>
      <c r="D33" s="296">
        <v>6209</v>
      </c>
      <c r="E33" s="296">
        <v>72</v>
      </c>
      <c r="F33" s="296">
        <v>131</v>
      </c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85"/>
      <c r="R33" s="85" t="s">
        <v>16</v>
      </c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234">
        <v>1</v>
      </c>
    </row>
    <row r="34" spans="2:29" ht="28.15" customHeight="1">
      <c r="B34" s="93" t="s">
        <v>219</v>
      </c>
      <c r="C34" s="295">
        <v>69</v>
      </c>
      <c r="D34" s="296">
        <v>6161</v>
      </c>
      <c r="E34" s="296">
        <v>72</v>
      </c>
      <c r="F34" s="296">
        <v>127</v>
      </c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85"/>
      <c r="R34" s="85"/>
      <c r="S34" s="85"/>
      <c r="T34" s="85"/>
      <c r="U34" s="85" t="s">
        <v>14</v>
      </c>
      <c r="V34" s="85"/>
      <c r="W34" s="85"/>
      <c r="X34" s="85"/>
      <c r="Y34" s="85"/>
      <c r="Z34" s="85"/>
      <c r="AA34" s="85"/>
      <c r="AB34" s="85"/>
      <c r="AC34" s="234">
        <v>1</v>
      </c>
    </row>
    <row r="35" spans="2:29" ht="28.15" customHeight="1">
      <c r="B35" s="93" t="s">
        <v>370</v>
      </c>
      <c r="C35" s="295">
        <v>71</v>
      </c>
      <c r="D35" s="296">
        <v>6089</v>
      </c>
      <c r="E35" s="296">
        <v>72</v>
      </c>
      <c r="F35" s="296">
        <v>122</v>
      </c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85"/>
      <c r="R35" s="85"/>
      <c r="S35" s="85"/>
      <c r="T35" s="85"/>
      <c r="U35" s="85"/>
      <c r="V35" s="85" t="s">
        <v>14</v>
      </c>
      <c r="W35" s="85"/>
      <c r="X35" s="85"/>
      <c r="Y35" s="85"/>
      <c r="Z35" s="85"/>
      <c r="AA35" s="85"/>
      <c r="AB35" s="85"/>
      <c r="AC35" s="234">
        <v>1</v>
      </c>
    </row>
    <row r="36" spans="2:29" ht="28.15" customHeight="1">
      <c r="B36" s="93" t="s">
        <v>369</v>
      </c>
      <c r="C36" s="295" t="s">
        <v>17</v>
      </c>
      <c r="D36" s="296">
        <v>6114</v>
      </c>
      <c r="E36" s="296">
        <v>72</v>
      </c>
      <c r="F36" s="296">
        <v>119</v>
      </c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 t="s">
        <v>15</v>
      </c>
      <c r="AB36" s="85"/>
      <c r="AC36" s="234">
        <v>1</v>
      </c>
    </row>
    <row r="37" spans="2:29" ht="28.15" customHeight="1">
      <c r="B37" s="93" t="s">
        <v>362</v>
      </c>
      <c r="C37" s="295">
        <v>72</v>
      </c>
      <c r="D37" s="296">
        <v>6170</v>
      </c>
      <c r="E37" s="296">
        <v>71</v>
      </c>
      <c r="F37" s="296">
        <v>128</v>
      </c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85"/>
      <c r="R37" s="85"/>
      <c r="S37" s="85"/>
      <c r="T37" s="85"/>
      <c r="U37" s="85"/>
      <c r="V37" s="85"/>
      <c r="W37" s="85"/>
      <c r="X37" s="85"/>
      <c r="Y37" s="85"/>
      <c r="Z37" s="85" t="s">
        <v>15</v>
      </c>
      <c r="AA37" s="85"/>
      <c r="AB37" s="85"/>
      <c r="AC37" s="234">
        <v>1</v>
      </c>
    </row>
    <row r="38" spans="2:29" ht="28.15" customHeight="1">
      <c r="B38" s="93" t="s">
        <v>161</v>
      </c>
      <c r="C38" s="295">
        <v>76</v>
      </c>
      <c r="D38" s="296">
        <v>6112</v>
      </c>
      <c r="E38" s="296">
        <v>72</v>
      </c>
      <c r="F38" s="296">
        <v>125</v>
      </c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85"/>
      <c r="R38" s="85" t="s">
        <v>15</v>
      </c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234">
        <v>1</v>
      </c>
    </row>
    <row r="39" spans="2:29" ht="28.15" customHeight="1">
      <c r="B39" s="93" t="s">
        <v>58</v>
      </c>
      <c r="C39" s="295">
        <v>75</v>
      </c>
      <c r="D39" s="296">
        <v>6099</v>
      </c>
      <c r="E39" s="296">
        <v>72</v>
      </c>
      <c r="F39" s="296">
        <v>131</v>
      </c>
      <c r="G39" s="69"/>
      <c r="H39" s="69"/>
      <c r="I39" s="69"/>
      <c r="J39" s="69"/>
      <c r="K39" s="69"/>
      <c r="L39" s="69"/>
      <c r="M39" s="69" t="s">
        <v>15</v>
      </c>
      <c r="N39" s="69"/>
      <c r="O39" s="69" t="s">
        <v>7</v>
      </c>
      <c r="P39" s="69" t="s">
        <v>7</v>
      </c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234">
        <v>1</v>
      </c>
    </row>
    <row r="40" spans="2:29" ht="28.15" customHeight="1">
      <c r="B40" s="93" t="s">
        <v>201</v>
      </c>
      <c r="C40" s="295">
        <v>70</v>
      </c>
      <c r="D40" s="296">
        <v>5756</v>
      </c>
      <c r="E40" s="296">
        <v>70</v>
      </c>
      <c r="F40" s="296">
        <v>128</v>
      </c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85"/>
      <c r="R40" s="85"/>
      <c r="S40" s="85"/>
      <c r="T40" s="85" t="s">
        <v>14</v>
      </c>
      <c r="U40" s="85"/>
      <c r="V40" s="85"/>
      <c r="W40" s="85"/>
      <c r="X40" s="85"/>
      <c r="Y40" s="85"/>
      <c r="Z40" s="85"/>
      <c r="AA40" s="85"/>
      <c r="AB40" s="85"/>
      <c r="AC40" s="234">
        <v>1</v>
      </c>
    </row>
    <row r="41" spans="2:29" ht="28.15" customHeight="1">
      <c r="B41" s="93" t="s">
        <v>348</v>
      </c>
      <c r="C41" s="295">
        <v>75</v>
      </c>
      <c r="D41" s="296">
        <v>6253</v>
      </c>
      <c r="E41" s="296">
        <v>72</v>
      </c>
      <c r="F41" s="296">
        <v>127</v>
      </c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85"/>
      <c r="R41" s="85"/>
      <c r="S41" s="85"/>
      <c r="T41" s="85"/>
      <c r="U41" s="85"/>
      <c r="V41" s="85"/>
      <c r="W41" s="85"/>
      <c r="X41" s="85" t="s">
        <v>16</v>
      </c>
      <c r="Y41" s="85"/>
      <c r="Z41" s="85"/>
      <c r="AA41" s="85"/>
      <c r="AB41" s="85"/>
      <c r="AC41" s="234">
        <v>1</v>
      </c>
    </row>
    <row r="42" spans="2:29" ht="28.15" customHeight="1">
      <c r="B42" s="93" t="s">
        <v>158</v>
      </c>
      <c r="C42" s="295">
        <v>73</v>
      </c>
      <c r="D42" s="296">
        <v>6401</v>
      </c>
      <c r="E42" s="296">
        <v>72</v>
      </c>
      <c r="F42" s="296">
        <v>133</v>
      </c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85"/>
      <c r="R42" s="85" t="s">
        <v>14</v>
      </c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234">
        <v>1</v>
      </c>
    </row>
    <row r="43" spans="2:29" ht="28.15" customHeight="1">
      <c r="B43" s="93" t="s">
        <v>367</v>
      </c>
      <c r="C43" s="295">
        <v>74</v>
      </c>
      <c r="D43" s="296">
        <v>6062</v>
      </c>
      <c r="E43" s="296">
        <v>72</v>
      </c>
      <c r="F43" s="296">
        <v>135</v>
      </c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85"/>
      <c r="R43" s="85"/>
      <c r="S43" s="85"/>
      <c r="T43" s="85"/>
      <c r="U43" s="85"/>
      <c r="V43" s="85"/>
      <c r="W43" s="85"/>
      <c r="X43" s="85"/>
      <c r="Y43" s="85"/>
      <c r="Z43" s="85" t="s">
        <v>14</v>
      </c>
      <c r="AA43" s="85"/>
      <c r="AB43" s="85"/>
      <c r="AC43" s="234">
        <v>1</v>
      </c>
    </row>
    <row r="44" spans="2:29" ht="28.15" customHeight="1">
      <c r="B44" s="93" t="s">
        <v>339</v>
      </c>
      <c r="C44" s="295">
        <v>74</v>
      </c>
      <c r="D44" s="296">
        <v>5935</v>
      </c>
      <c r="E44" s="296">
        <v>71</v>
      </c>
      <c r="F44" s="296">
        <v>131</v>
      </c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85"/>
      <c r="R44" s="85"/>
      <c r="S44" s="85"/>
      <c r="T44" s="85"/>
      <c r="U44" s="85"/>
      <c r="V44" s="85"/>
      <c r="W44" s="85"/>
      <c r="X44" s="85" t="s">
        <v>14</v>
      </c>
      <c r="Y44" s="85"/>
      <c r="Z44" s="85"/>
      <c r="AA44" s="85"/>
      <c r="AB44" s="85"/>
      <c r="AC44" s="234">
        <v>1</v>
      </c>
    </row>
    <row r="45" spans="2:29" ht="28.15" customHeight="1">
      <c r="B45" s="93" t="s">
        <v>13</v>
      </c>
      <c r="C45" s="295" t="s">
        <v>17</v>
      </c>
      <c r="D45" s="296">
        <v>6259</v>
      </c>
      <c r="E45" s="296">
        <v>71</v>
      </c>
      <c r="F45" s="296">
        <v>121</v>
      </c>
      <c r="G45" s="69"/>
      <c r="H45" s="69"/>
      <c r="I45" s="69"/>
      <c r="J45" s="69" t="s">
        <v>15</v>
      </c>
      <c r="K45" s="69"/>
      <c r="L45" s="69"/>
      <c r="M45" s="69"/>
      <c r="N45" s="69"/>
      <c r="O45" s="69"/>
      <c r="P45" s="69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234">
        <v>1</v>
      </c>
    </row>
    <row r="46" spans="2:29" ht="28.15" customHeight="1">
      <c r="B46" s="94" t="s">
        <v>220</v>
      </c>
      <c r="C46" s="297">
        <v>72</v>
      </c>
      <c r="D46" s="298">
        <v>6297</v>
      </c>
      <c r="E46" s="298">
        <v>71</v>
      </c>
      <c r="F46" s="298">
        <v>129</v>
      </c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86"/>
      <c r="R46" s="86"/>
      <c r="S46" s="86"/>
      <c r="T46" s="86"/>
      <c r="U46" s="86" t="s">
        <v>16</v>
      </c>
      <c r="V46" s="86"/>
      <c r="W46" s="86"/>
      <c r="X46" s="86"/>
      <c r="Y46" s="86"/>
      <c r="Z46" s="86"/>
      <c r="AA46" s="86"/>
      <c r="AB46" s="86"/>
      <c r="AC46" s="235">
        <v>1</v>
      </c>
    </row>
    <row r="47" spans="2:29" ht="28.15" customHeight="1">
      <c r="B47" s="94" t="s">
        <v>334</v>
      </c>
      <c r="C47" s="297">
        <v>74</v>
      </c>
      <c r="D47" s="298">
        <v>6313</v>
      </c>
      <c r="E47" s="298">
        <v>72</v>
      </c>
      <c r="F47" s="298">
        <v>125</v>
      </c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86"/>
      <c r="R47" s="86"/>
      <c r="S47" s="86"/>
      <c r="T47" s="86"/>
      <c r="U47" s="86"/>
      <c r="V47" s="86"/>
      <c r="W47" s="86"/>
      <c r="X47" s="86"/>
      <c r="Y47" s="86" t="s">
        <v>15</v>
      </c>
      <c r="Z47" s="86"/>
      <c r="AA47" s="86"/>
      <c r="AB47" s="86"/>
      <c r="AC47" s="235">
        <v>1</v>
      </c>
    </row>
    <row r="48" spans="2:29" ht="25.5">
      <c r="B48" s="94" t="s">
        <v>247</v>
      </c>
      <c r="C48" s="297">
        <v>70</v>
      </c>
      <c r="D48" s="298">
        <v>6205</v>
      </c>
      <c r="E48" s="298">
        <v>72</v>
      </c>
      <c r="F48" s="298">
        <v>129</v>
      </c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86"/>
      <c r="R48" s="86"/>
      <c r="S48" s="86"/>
      <c r="T48" s="86"/>
      <c r="U48" s="86"/>
      <c r="V48" s="86"/>
      <c r="W48" s="86" t="s">
        <v>16</v>
      </c>
      <c r="X48" s="86"/>
      <c r="Y48" s="86"/>
      <c r="Z48" s="86"/>
      <c r="AA48" s="86"/>
      <c r="AB48" s="86"/>
      <c r="AC48" s="235">
        <v>1</v>
      </c>
    </row>
    <row r="49" spans="2:29" ht="25.5">
      <c r="B49" s="94" t="s">
        <v>118</v>
      </c>
      <c r="C49" s="297">
        <v>75</v>
      </c>
      <c r="D49" s="298">
        <v>6226</v>
      </c>
      <c r="E49" s="298">
        <v>72</v>
      </c>
      <c r="F49" s="298">
        <v>118</v>
      </c>
      <c r="G49" s="92"/>
      <c r="H49" s="92"/>
      <c r="I49" s="92"/>
      <c r="J49" s="92"/>
      <c r="K49" s="92"/>
      <c r="L49" s="92"/>
      <c r="M49" s="92"/>
      <c r="N49" s="92"/>
      <c r="O49" s="92"/>
      <c r="P49" s="92" t="s">
        <v>14</v>
      </c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235">
        <v>1</v>
      </c>
    </row>
    <row r="50" spans="2:29" ht="26.25" thickBot="1">
      <c r="B50" s="95" t="s">
        <v>113</v>
      </c>
      <c r="C50" s="299">
        <v>75</v>
      </c>
      <c r="D50" s="300">
        <v>6348</v>
      </c>
      <c r="E50" s="300">
        <v>72</v>
      </c>
      <c r="F50" s="300">
        <v>129</v>
      </c>
      <c r="G50" s="70"/>
      <c r="H50" s="70"/>
      <c r="I50" s="70"/>
      <c r="J50" s="70"/>
      <c r="K50" s="70"/>
      <c r="L50" s="70"/>
      <c r="M50" s="70"/>
      <c r="N50" s="70"/>
      <c r="O50" s="70" t="s">
        <v>14</v>
      </c>
      <c r="P50" s="70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236">
        <v>1</v>
      </c>
    </row>
  </sheetData>
  <sortState xmlns:xlrd2="http://schemas.microsoft.com/office/spreadsheetml/2017/richdata2" ref="B5:AC50">
    <sortCondition descending="1" ref="AC5:AC50"/>
    <sortCondition ref="B5:B50"/>
  </sortState>
  <mergeCells count="1">
    <mergeCell ref="B3:AC3"/>
  </mergeCells>
  <phoneticPr fontId="10" type="noConversion"/>
  <pageMargins left="0.5" right="0.5" top="0.75" bottom="0.75" header="0.5" footer="0.5"/>
  <headerFooter>
    <oddHeader>&amp;C&amp;"Calibri"&amp;10&amp;K000000 Internal Use Only&amp;1#_x000D_</oddHeader>
  </headerFooter>
  <ignoredErrors>
    <ignoredError sqref="G4:K4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E63"/>
  <sheetViews>
    <sheetView showGridLines="0" topLeftCell="B1" zoomScale="87" zoomScaleNormal="87" workbookViewId="0">
      <selection activeCell="AG14" sqref="AG14"/>
    </sheetView>
  </sheetViews>
  <sheetFormatPr defaultColWidth="11.42578125" defaultRowHeight="17.25"/>
  <cols>
    <col min="1" max="1" width="6.85546875" customWidth="1"/>
    <col min="2" max="2" width="21" style="368" customWidth="1"/>
    <col min="3" max="3" width="10.5703125" style="368" customWidth="1"/>
    <col min="4" max="5" width="7.5703125" style="368" customWidth="1"/>
    <col min="6" max="6" width="7.7109375" style="368" customWidth="1"/>
    <col min="7" max="13" width="7.5703125" style="368" customWidth="1"/>
    <col min="14" max="14" width="7.7109375" style="368" customWidth="1"/>
    <col min="15" max="15" width="7.5703125" style="368" customWidth="1"/>
    <col min="16" max="16" width="8.5703125" style="368" customWidth="1"/>
    <col min="17" max="28" width="7.5703125" style="368" customWidth="1"/>
    <col min="29" max="29" width="10.42578125" style="368" customWidth="1"/>
    <col min="30" max="30" width="12.7109375" customWidth="1"/>
    <col min="31" max="31" width="11.85546875" hidden="1" customWidth="1"/>
    <col min="32" max="32" width="13.5703125" customWidth="1"/>
    <col min="33" max="33" width="14.28515625" customWidth="1"/>
  </cols>
  <sheetData>
    <row r="1" spans="1:31" ht="18" thickBot="1"/>
    <row r="2" spans="1:31" ht="27.75">
      <c r="A2" s="96"/>
      <c r="B2" s="806" t="s">
        <v>97</v>
      </c>
      <c r="C2" s="807"/>
      <c r="D2" s="807"/>
      <c r="E2" s="807"/>
      <c r="F2" s="807"/>
      <c r="G2" s="807"/>
      <c r="H2" s="807"/>
      <c r="I2" s="807"/>
      <c r="J2" s="807"/>
      <c r="K2" s="807"/>
      <c r="L2" s="807"/>
      <c r="M2" s="807"/>
      <c r="N2" s="807"/>
      <c r="O2" s="807"/>
      <c r="P2" s="807"/>
      <c r="Q2" s="807"/>
      <c r="R2" s="807"/>
      <c r="S2" s="807"/>
      <c r="T2" s="807"/>
      <c r="U2" s="807"/>
      <c r="V2" s="807"/>
      <c r="W2" s="807"/>
      <c r="X2" s="807"/>
      <c r="Y2" s="807"/>
      <c r="Z2" s="807"/>
      <c r="AA2" s="807"/>
      <c r="AB2" s="807"/>
      <c r="AC2" s="808"/>
    </row>
    <row r="3" spans="1:31" ht="23.25">
      <c r="A3" s="96"/>
      <c r="B3" s="434" t="s">
        <v>19</v>
      </c>
      <c r="C3" s="424" t="s">
        <v>54</v>
      </c>
      <c r="D3" s="478">
        <v>2006</v>
      </c>
      <c r="E3" s="478">
        <v>2007</v>
      </c>
      <c r="F3" s="478">
        <v>2008</v>
      </c>
      <c r="G3" s="478">
        <v>2009</v>
      </c>
      <c r="H3" s="478">
        <v>2010</v>
      </c>
      <c r="I3" s="478">
        <v>2011</v>
      </c>
      <c r="J3" s="478">
        <v>2012</v>
      </c>
      <c r="K3" s="478">
        <v>2013</v>
      </c>
      <c r="L3" s="478">
        <v>2014</v>
      </c>
      <c r="M3" s="478">
        <v>2015</v>
      </c>
      <c r="N3" s="478">
        <v>2016</v>
      </c>
      <c r="O3" s="478">
        <v>2017</v>
      </c>
      <c r="P3" s="478">
        <v>2018</v>
      </c>
      <c r="Q3" s="478">
        <v>2019</v>
      </c>
      <c r="R3" s="478">
        <v>2020</v>
      </c>
      <c r="S3" s="478">
        <v>2021</v>
      </c>
      <c r="T3" s="815">
        <v>2022</v>
      </c>
      <c r="U3" s="816"/>
      <c r="V3" s="815">
        <v>2023</v>
      </c>
      <c r="W3" s="816"/>
      <c r="X3" s="478">
        <v>2024</v>
      </c>
      <c r="Y3" s="478">
        <v>2025</v>
      </c>
      <c r="Z3" s="477"/>
      <c r="AA3" s="477"/>
      <c r="AB3" s="477"/>
      <c r="AC3" s="477"/>
      <c r="AE3" s="12" t="s">
        <v>46</v>
      </c>
    </row>
    <row r="4" spans="1:31" ht="22.5">
      <c r="A4" s="96"/>
      <c r="B4" s="434"/>
      <c r="C4" s="479" t="s">
        <v>349</v>
      </c>
      <c r="D4" s="424" t="s">
        <v>350</v>
      </c>
      <c r="E4" s="424" t="s">
        <v>350</v>
      </c>
      <c r="F4" s="424" t="s">
        <v>350</v>
      </c>
      <c r="G4" s="424" t="s">
        <v>350</v>
      </c>
      <c r="H4" s="424" t="s">
        <v>350</v>
      </c>
      <c r="I4" s="424" t="s">
        <v>350</v>
      </c>
      <c r="J4" s="424" t="s">
        <v>350</v>
      </c>
      <c r="K4" s="424" t="s">
        <v>350</v>
      </c>
      <c r="L4" s="424" t="s">
        <v>350</v>
      </c>
      <c r="M4" s="424" t="s">
        <v>350</v>
      </c>
      <c r="N4" s="424" t="s">
        <v>350</v>
      </c>
      <c r="O4" s="424" t="s">
        <v>350</v>
      </c>
      <c r="P4" s="424" t="s">
        <v>350</v>
      </c>
      <c r="Q4" s="424" t="s">
        <v>350</v>
      </c>
      <c r="R4" s="424" t="s">
        <v>419</v>
      </c>
      <c r="S4" s="424" t="s">
        <v>350</v>
      </c>
      <c r="T4" s="424" t="s">
        <v>350</v>
      </c>
      <c r="U4" s="424" t="s">
        <v>419</v>
      </c>
      <c r="V4" s="424" t="s">
        <v>350</v>
      </c>
      <c r="W4" s="424" t="s">
        <v>419</v>
      </c>
      <c r="X4" s="424" t="s">
        <v>350</v>
      </c>
      <c r="Y4" s="424" t="s">
        <v>350</v>
      </c>
      <c r="Z4" s="434"/>
      <c r="AA4" s="434"/>
      <c r="AB4" s="480"/>
      <c r="AC4" s="481"/>
      <c r="AE4" s="12"/>
    </row>
    <row r="5" spans="1:31" ht="35.25" thickBot="1">
      <c r="A5" s="96"/>
      <c r="B5" s="546" t="s">
        <v>19</v>
      </c>
      <c r="C5" s="547" t="s">
        <v>164</v>
      </c>
      <c r="D5" s="482"/>
      <c r="E5" s="482"/>
      <c r="F5" s="482"/>
      <c r="G5" s="482"/>
      <c r="H5" s="482"/>
      <c r="I5" s="482"/>
      <c r="J5" s="482">
        <v>4</v>
      </c>
      <c r="K5" s="482">
        <v>4</v>
      </c>
      <c r="L5" s="482">
        <v>3</v>
      </c>
      <c r="M5" s="482">
        <v>4</v>
      </c>
      <c r="N5" s="482">
        <v>4</v>
      </c>
      <c r="O5" s="482">
        <v>4</v>
      </c>
      <c r="P5" s="482">
        <v>4</v>
      </c>
      <c r="Q5" s="483">
        <v>4</v>
      </c>
      <c r="R5" s="484">
        <v>3</v>
      </c>
      <c r="S5" s="484">
        <v>4</v>
      </c>
      <c r="T5" s="485">
        <v>4</v>
      </c>
      <c r="U5" s="485">
        <v>3</v>
      </c>
      <c r="V5" s="485">
        <v>4</v>
      </c>
      <c r="W5" s="485">
        <v>3</v>
      </c>
      <c r="X5" s="484">
        <v>4</v>
      </c>
      <c r="Y5" s="484"/>
      <c r="Z5" s="548" t="s">
        <v>172</v>
      </c>
      <c r="AA5" s="549" t="s">
        <v>218</v>
      </c>
      <c r="AB5" s="550" t="s">
        <v>176</v>
      </c>
      <c r="AC5" s="551" t="s">
        <v>421</v>
      </c>
      <c r="AE5" s="12"/>
    </row>
    <row r="6" spans="1:31" ht="24.95" customHeight="1" thickBot="1">
      <c r="A6" s="96"/>
      <c r="B6" s="552" t="s">
        <v>37</v>
      </c>
      <c r="C6" s="486">
        <f t="shared" ref="C6:C25" si="0">SUM(Z6:AB6)</f>
        <v>71</v>
      </c>
      <c r="D6" s="539" t="s">
        <v>21</v>
      </c>
      <c r="E6" s="540" t="s">
        <v>20</v>
      </c>
      <c r="F6" s="540" t="s">
        <v>86</v>
      </c>
      <c r="G6" s="540" t="s">
        <v>22</v>
      </c>
      <c r="H6" s="540" t="s">
        <v>99</v>
      </c>
      <c r="I6" s="540" t="s">
        <v>86</v>
      </c>
      <c r="J6" s="487" t="s">
        <v>85</v>
      </c>
      <c r="K6" s="487" t="s">
        <v>44</v>
      </c>
      <c r="L6" s="487" t="s">
        <v>84</v>
      </c>
      <c r="M6" s="487" t="s">
        <v>98</v>
      </c>
      <c r="N6" s="487" t="s">
        <v>141</v>
      </c>
      <c r="O6" s="487" t="s">
        <v>44</v>
      </c>
      <c r="P6" s="487" t="s">
        <v>42</v>
      </c>
      <c r="Q6" s="487" t="s">
        <v>140</v>
      </c>
      <c r="R6" s="487" t="s">
        <v>99</v>
      </c>
      <c r="S6" s="487" t="s">
        <v>98</v>
      </c>
      <c r="T6" s="487" t="s">
        <v>44</v>
      </c>
      <c r="U6" s="487" t="s">
        <v>99</v>
      </c>
      <c r="V6" s="487" t="s">
        <v>42</v>
      </c>
      <c r="W6" s="487" t="s">
        <v>84</v>
      </c>
      <c r="X6" s="487" t="s">
        <v>44</v>
      </c>
      <c r="Y6" s="487" t="s">
        <v>142</v>
      </c>
      <c r="Z6" s="543">
        <v>43</v>
      </c>
      <c r="AA6" s="544">
        <v>24</v>
      </c>
      <c r="AB6" s="545">
        <v>4</v>
      </c>
      <c r="AC6" s="595">
        <f t="shared" ref="AC6:AC31" si="1">SUM(Z6/C6)</f>
        <v>0.60563380281690138</v>
      </c>
      <c r="AE6" s="14" t="s">
        <v>89</v>
      </c>
    </row>
    <row r="7" spans="1:31" ht="24.95" customHeight="1" thickBot="1">
      <c r="A7" s="96"/>
      <c r="B7" s="536" t="s">
        <v>40</v>
      </c>
      <c r="C7" s="492">
        <f t="shared" si="0"/>
        <v>66</v>
      </c>
      <c r="D7" s="493"/>
      <c r="E7" s="493"/>
      <c r="F7" s="497" t="s">
        <v>100</v>
      </c>
      <c r="G7" s="497" t="s">
        <v>28</v>
      </c>
      <c r="H7" s="497" t="s">
        <v>86</v>
      </c>
      <c r="I7" s="497" t="s">
        <v>27</v>
      </c>
      <c r="J7" s="488" t="s">
        <v>22</v>
      </c>
      <c r="K7" s="488" t="s">
        <v>44</v>
      </c>
      <c r="L7" s="488" t="s">
        <v>84</v>
      </c>
      <c r="M7" s="488" t="s">
        <v>42</v>
      </c>
      <c r="N7" s="488" t="s">
        <v>87</v>
      </c>
      <c r="O7" s="488" t="s">
        <v>44</v>
      </c>
      <c r="P7" s="488" t="s">
        <v>140</v>
      </c>
      <c r="Q7" s="488" t="s">
        <v>22</v>
      </c>
      <c r="R7" s="488" t="s">
        <v>99</v>
      </c>
      <c r="S7" s="488" t="s">
        <v>44</v>
      </c>
      <c r="T7" s="488" t="s">
        <v>43</v>
      </c>
      <c r="U7" s="488" t="s">
        <v>99</v>
      </c>
      <c r="V7" s="488" t="s">
        <v>42</v>
      </c>
      <c r="W7" s="488" t="s">
        <v>84</v>
      </c>
      <c r="X7" s="488" t="s">
        <v>102</v>
      </c>
      <c r="Y7" s="488" t="s">
        <v>431</v>
      </c>
      <c r="Z7" s="524">
        <v>36</v>
      </c>
      <c r="AA7" s="525">
        <v>23</v>
      </c>
      <c r="AB7" s="526">
        <v>7</v>
      </c>
      <c r="AC7" s="595">
        <f t="shared" si="1"/>
        <v>0.54545454545454541</v>
      </c>
      <c r="AD7" s="1"/>
      <c r="AE7" s="13" t="s">
        <v>33</v>
      </c>
    </row>
    <row r="8" spans="1:31" ht="24.95" customHeight="1" thickBot="1">
      <c r="A8" s="96"/>
      <c r="B8" s="536" t="s">
        <v>57</v>
      </c>
      <c r="C8" s="492">
        <f t="shared" si="0"/>
        <v>66</v>
      </c>
      <c r="D8" s="497" t="s">
        <v>20</v>
      </c>
      <c r="E8" s="496" t="s">
        <v>21</v>
      </c>
      <c r="F8" s="497" t="s">
        <v>23</v>
      </c>
      <c r="G8" s="497" t="s">
        <v>27</v>
      </c>
      <c r="H8" s="497" t="s">
        <v>21</v>
      </c>
      <c r="I8" s="497" t="s">
        <v>99</v>
      </c>
      <c r="J8" s="488" t="s">
        <v>44</v>
      </c>
      <c r="K8" s="488" t="s">
        <v>42</v>
      </c>
      <c r="L8" s="488" t="s">
        <v>84</v>
      </c>
      <c r="M8" s="488" t="s">
        <v>139</v>
      </c>
      <c r="N8" s="488" t="s">
        <v>140</v>
      </c>
      <c r="O8" s="488" t="s">
        <v>87</v>
      </c>
      <c r="P8" s="713" t="s">
        <v>44</v>
      </c>
      <c r="Q8" s="488" t="s">
        <v>214</v>
      </c>
      <c r="R8" s="488" t="s">
        <v>88</v>
      </c>
      <c r="S8" s="488" t="s">
        <v>43</v>
      </c>
      <c r="T8" s="488" t="s">
        <v>44</v>
      </c>
      <c r="U8" s="494"/>
      <c r="V8" s="488" t="s">
        <v>140</v>
      </c>
      <c r="W8" s="488" t="s">
        <v>88</v>
      </c>
      <c r="X8" s="488" t="s">
        <v>42</v>
      </c>
      <c r="Y8" s="488" t="s">
        <v>140</v>
      </c>
      <c r="Z8" s="524">
        <v>34</v>
      </c>
      <c r="AA8" s="525">
        <v>25</v>
      </c>
      <c r="AB8" s="526">
        <v>7</v>
      </c>
      <c r="AC8" s="595">
        <f t="shared" si="1"/>
        <v>0.51515151515151514</v>
      </c>
      <c r="AE8" s="13" t="s">
        <v>36</v>
      </c>
    </row>
    <row r="9" spans="1:31" ht="24.95" customHeight="1" thickBot="1">
      <c r="A9" s="96"/>
      <c r="B9" s="536" t="s">
        <v>32</v>
      </c>
      <c r="C9" s="492">
        <f t="shared" si="0"/>
        <v>70</v>
      </c>
      <c r="D9" s="497" t="s">
        <v>20</v>
      </c>
      <c r="E9" s="496" t="s">
        <v>21</v>
      </c>
      <c r="F9" s="497" t="s">
        <v>86</v>
      </c>
      <c r="G9" s="497" t="s">
        <v>27</v>
      </c>
      <c r="H9" s="497" t="s">
        <v>21</v>
      </c>
      <c r="I9" s="497" t="s">
        <v>85</v>
      </c>
      <c r="J9" s="488" t="s">
        <v>44</v>
      </c>
      <c r="K9" s="488" t="s">
        <v>44</v>
      </c>
      <c r="L9" s="488" t="s">
        <v>85</v>
      </c>
      <c r="M9" s="488" t="s">
        <v>87</v>
      </c>
      <c r="N9" s="488" t="s">
        <v>90</v>
      </c>
      <c r="O9" s="488" t="s">
        <v>44</v>
      </c>
      <c r="P9" s="488" t="s">
        <v>43</v>
      </c>
      <c r="Q9" s="488" t="s">
        <v>215</v>
      </c>
      <c r="R9" s="488" t="s">
        <v>99</v>
      </c>
      <c r="S9" s="488" t="s">
        <v>102</v>
      </c>
      <c r="T9" s="488" t="s">
        <v>43</v>
      </c>
      <c r="U9" s="488" t="s">
        <v>85</v>
      </c>
      <c r="V9" s="488" t="s">
        <v>44</v>
      </c>
      <c r="W9" s="488" t="s">
        <v>85</v>
      </c>
      <c r="X9" s="488" t="s">
        <v>87</v>
      </c>
      <c r="Y9" s="488" t="s">
        <v>216</v>
      </c>
      <c r="Z9" s="524">
        <v>29</v>
      </c>
      <c r="AA9" s="525">
        <v>37</v>
      </c>
      <c r="AB9" s="526">
        <v>4</v>
      </c>
      <c r="AC9" s="595">
        <f t="shared" si="1"/>
        <v>0.41428571428571431</v>
      </c>
      <c r="AE9" s="13" t="s">
        <v>50</v>
      </c>
    </row>
    <row r="10" spans="1:31" ht="24.95" customHeight="1" thickBot="1">
      <c r="A10" s="96"/>
      <c r="B10" s="536" t="s">
        <v>63</v>
      </c>
      <c r="C10" s="492">
        <f t="shared" si="0"/>
        <v>55</v>
      </c>
      <c r="D10" s="493"/>
      <c r="E10" s="493"/>
      <c r="F10" s="500"/>
      <c r="G10" s="500"/>
      <c r="H10" s="500"/>
      <c r="I10" s="500"/>
      <c r="J10" s="488" t="s">
        <v>99</v>
      </c>
      <c r="K10" s="488" t="s">
        <v>42</v>
      </c>
      <c r="L10" s="488" t="s">
        <v>85</v>
      </c>
      <c r="M10" s="488" t="s">
        <v>102</v>
      </c>
      <c r="N10" s="488" t="s">
        <v>87</v>
      </c>
      <c r="O10" s="488" t="s">
        <v>44</v>
      </c>
      <c r="P10" s="488" t="s">
        <v>43</v>
      </c>
      <c r="Q10" s="500"/>
      <c r="R10" s="488" t="s">
        <v>84</v>
      </c>
      <c r="S10" s="488" t="s">
        <v>44</v>
      </c>
      <c r="T10" s="488" t="s">
        <v>42</v>
      </c>
      <c r="U10" s="488" t="s">
        <v>99</v>
      </c>
      <c r="V10" s="488" t="s">
        <v>43</v>
      </c>
      <c r="W10" s="488" t="s">
        <v>88</v>
      </c>
      <c r="X10" s="488" t="s">
        <v>87</v>
      </c>
      <c r="Y10" s="488" t="s">
        <v>431</v>
      </c>
      <c r="Z10" s="524">
        <v>26</v>
      </c>
      <c r="AA10" s="525">
        <v>26</v>
      </c>
      <c r="AB10" s="526">
        <v>3</v>
      </c>
      <c r="AC10" s="595">
        <f t="shared" si="1"/>
        <v>0.47272727272727272</v>
      </c>
      <c r="AE10" s="13" t="s">
        <v>38</v>
      </c>
    </row>
    <row r="11" spans="1:31" ht="24.95" customHeight="1" thickBot="1">
      <c r="A11" s="96"/>
      <c r="B11" s="536" t="s">
        <v>65</v>
      </c>
      <c r="C11" s="492">
        <f t="shared" si="0"/>
        <v>58</v>
      </c>
      <c r="D11" s="493"/>
      <c r="E11" s="493"/>
      <c r="F11" s="500"/>
      <c r="G11" s="500"/>
      <c r="H11" s="500"/>
      <c r="I11" s="500"/>
      <c r="J11" s="488" t="s">
        <v>84</v>
      </c>
      <c r="K11" s="488" t="s">
        <v>87</v>
      </c>
      <c r="L11" s="488" t="s">
        <v>22</v>
      </c>
      <c r="M11" s="488" t="s">
        <v>85</v>
      </c>
      <c r="N11" s="488" t="s">
        <v>141</v>
      </c>
      <c r="O11" s="488" t="s">
        <v>43</v>
      </c>
      <c r="P11" s="488" t="s">
        <v>90</v>
      </c>
      <c r="Q11" s="488" t="s">
        <v>216</v>
      </c>
      <c r="R11" s="488" t="s">
        <v>88</v>
      </c>
      <c r="S11" s="488" t="s">
        <v>42</v>
      </c>
      <c r="T11" s="488" t="s">
        <v>42</v>
      </c>
      <c r="U11" s="488" t="s">
        <v>22</v>
      </c>
      <c r="V11" s="488" t="s">
        <v>90</v>
      </c>
      <c r="W11" s="488" t="s">
        <v>99</v>
      </c>
      <c r="X11" s="488" t="s">
        <v>90</v>
      </c>
      <c r="Y11" s="488" t="s">
        <v>217</v>
      </c>
      <c r="Z11" s="524">
        <v>26</v>
      </c>
      <c r="AA11" s="525">
        <v>24</v>
      </c>
      <c r="AB11" s="526">
        <v>8</v>
      </c>
      <c r="AC11" s="595">
        <f t="shared" si="1"/>
        <v>0.44827586206896552</v>
      </c>
      <c r="AE11" s="13" t="s">
        <v>63</v>
      </c>
    </row>
    <row r="12" spans="1:31" ht="24.95" customHeight="1" thickBot="1">
      <c r="A12" s="96"/>
      <c r="B12" s="536" t="s">
        <v>66</v>
      </c>
      <c r="C12" s="492">
        <f t="shared" si="0"/>
        <v>48</v>
      </c>
      <c r="D12" s="493"/>
      <c r="E12" s="493"/>
      <c r="F12" s="493"/>
      <c r="G12" s="493"/>
      <c r="H12" s="493"/>
      <c r="I12" s="493"/>
      <c r="J12" s="493"/>
      <c r="K12" s="494"/>
      <c r="L12" s="488" t="s">
        <v>99</v>
      </c>
      <c r="M12" s="488" t="s">
        <v>140</v>
      </c>
      <c r="N12" s="488" t="s">
        <v>102</v>
      </c>
      <c r="O12" s="488" t="s">
        <v>98</v>
      </c>
      <c r="P12" s="488" t="s">
        <v>42</v>
      </c>
      <c r="Q12" s="493"/>
      <c r="R12" s="488" t="s">
        <v>85</v>
      </c>
      <c r="S12" s="488" t="s">
        <v>90</v>
      </c>
      <c r="T12" s="488" t="s">
        <v>44</v>
      </c>
      <c r="U12" s="488" t="s">
        <v>105</v>
      </c>
      <c r="V12" s="488" t="s">
        <v>102</v>
      </c>
      <c r="W12" s="488" t="s">
        <v>85</v>
      </c>
      <c r="X12" s="488" t="s">
        <v>42</v>
      </c>
      <c r="Y12" s="488" t="s">
        <v>90</v>
      </c>
      <c r="Z12" s="527">
        <v>25</v>
      </c>
      <c r="AA12" s="528">
        <v>17</v>
      </c>
      <c r="AB12" s="529">
        <v>6</v>
      </c>
      <c r="AC12" s="595">
        <f t="shared" si="1"/>
        <v>0.52083333333333337</v>
      </c>
      <c r="AE12" s="13" t="s">
        <v>34</v>
      </c>
    </row>
    <row r="13" spans="1:31" ht="24.95" customHeight="1" thickBot="1">
      <c r="A13" s="96"/>
      <c r="B13" s="536" t="s">
        <v>35</v>
      </c>
      <c r="C13" s="492">
        <f t="shared" si="0"/>
        <v>51</v>
      </c>
      <c r="D13" s="497" t="s">
        <v>20</v>
      </c>
      <c r="E13" s="496" t="s">
        <v>21</v>
      </c>
      <c r="F13" s="497" t="s">
        <v>86</v>
      </c>
      <c r="G13" s="497" t="s">
        <v>27</v>
      </c>
      <c r="H13" s="497" t="s">
        <v>86</v>
      </c>
      <c r="I13" s="497" t="s">
        <v>86</v>
      </c>
      <c r="J13" s="488" t="s">
        <v>85</v>
      </c>
      <c r="K13" s="488" t="s">
        <v>43</v>
      </c>
      <c r="L13" s="488" t="s">
        <v>84</v>
      </c>
      <c r="M13" s="488" t="s">
        <v>42</v>
      </c>
      <c r="N13" s="500"/>
      <c r="O13" s="488" t="s">
        <v>44</v>
      </c>
      <c r="P13" s="488" t="s">
        <v>217</v>
      </c>
      <c r="Q13" s="488" t="s">
        <v>102</v>
      </c>
      <c r="R13" s="494"/>
      <c r="S13" s="494"/>
      <c r="T13" s="488" t="s">
        <v>42</v>
      </c>
      <c r="U13" s="494"/>
      <c r="V13" s="488" t="s">
        <v>42</v>
      </c>
      <c r="W13" s="488" t="s">
        <v>99</v>
      </c>
      <c r="X13" s="494"/>
      <c r="Y13" s="488" t="s">
        <v>217</v>
      </c>
      <c r="Z13" s="524">
        <v>24</v>
      </c>
      <c r="AA13" s="525">
        <v>26</v>
      </c>
      <c r="AB13" s="526">
        <v>1</v>
      </c>
      <c r="AC13" s="595">
        <f t="shared" si="1"/>
        <v>0.47058823529411764</v>
      </c>
      <c r="AE13" s="13" t="s">
        <v>47</v>
      </c>
    </row>
    <row r="14" spans="1:31" ht="24.95" customHeight="1" thickBot="1">
      <c r="A14" s="96"/>
      <c r="B14" s="536" t="s">
        <v>47</v>
      </c>
      <c r="C14" s="492">
        <f t="shared" si="0"/>
        <v>58</v>
      </c>
      <c r="D14" s="493"/>
      <c r="E14" s="493"/>
      <c r="F14" s="493"/>
      <c r="G14" s="493" t="s">
        <v>7</v>
      </c>
      <c r="H14" s="493"/>
      <c r="I14" s="488" t="s">
        <v>28</v>
      </c>
      <c r="J14" s="497" t="s">
        <v>22</v>
      </c>
      <c r="K14" s="497" t="s">
        <v>42</v>
      </c>
      <c r="L14" s="497" t="s">
        <v>88</v>
      </c>
      <c r="M14" s="497" t="s">
        <v>141</v>
      </c>
      <c r="N14" s="488" t="s">
        <v>141</v>
      </c>
      <c r="O14" s="488" t="s">
        <v>44</v>
      </c>
      <c r="P14" s="488" t="s">
        <v>44</v>
      </c>
      <c r="Q14" s="488" t="s">
        <v>90</v>
      </c>
      <c r="R14" s="488" t="s">
        <v>84</v>
      </c>
      <c r="S14" s="488" t="s">
        <v>102</v>
      </c>
      <c r="T14" s="488" t="s">
        <v>43</v>
      </c>
      <c r="U14" s="488" t="s">
        <v>88</v>
      </c>
      <c r="V14" s="488" t="s">
        <v>44</v>
      </c>
      <c r="W14" s="494"/>
      <c r="X14" s="488" t="s">
        <v>90</v>
      </c>
      <c r="Y14" s="488" t="s">
        <v>431</v>
      </c>
      <c r="Z14" s="524">
        <v>24</v>
      </c>
      <c r="AA14" s="525">
        <v>26</v>
      </c>
      <c r="AB14" s="526">
        <v>8</v>
      </c>
      <c r="AC14" s="595">
        <f t="shared" si="1"/>
        <v>0.41379310344827586</v>
      </c>
      <c r="AE14" s="13" t="s">
        <v>81</v>
      </c>
    </row>
    <row r="15" spans="1:31" ht="24.95" customHeight="1" thickBot="1">
      <c r="A15" s="96"/>
      <c r="B15" s="536" t="s">
        <v>81</v>
      </c>
      <c r="C15" s="492">
        <f t="shared" si="0"/>
        <v>42</v>
      </c>
      <c r="D15" s="493"/>
      <c r="E15" s="493"/>
      <c r="F15" s="493"/>
      <c r="G15" s="493"/>
      <c r="H15" s="493"/>
      <c r="I15" s="493"/>
      <c r="J15" s="494"/>
      <c r="K15" s="488" t="s">
        <v>44</v>
      </c>
      <c r="L15" s="488" t="s">
        <v>22</v>
      </c>
      <c r="M15" s="488" t="s">
        <v>99</v>
      </c>
      <c r="N15" s="488" t="s">
        <v>140</v>
      </c>
      <c r="O15" s="488" t="s">
        <v>42</v>
      </c>
      <c r="P15" s="495" t="s">
        <v>87</v>
      </c>
      <c r="Q15" s="488" t="s">
        <v>163</v>
      </c>
      <c r="R15" s="494"/>
      <c r="S15" s="488" t="s">
        <v>42</v>
      </c>
      <c r="T15" s="488" t="s">
        <v>44</v>
      </c>
      <c r="U15" s="494"/>
      <c r="V15" s="494"/>
      <c r="W15" s="494"/>
      <c r="X15" s="488" t="s">
        <v>90</v>
      </c>
      <c r="Y15" s="488" t="s">
        <v>87</v>
      </c>
      <c r="Z15" s="524">
        <v>22</v>
      </c>
      <c r="AA15" s="525">
        <v>13</v>
      </c>
      <c r="AB15" s="526">
        <v>7</v>
      </c>
      <c r="AC15" s="595">
        <f t="shared" si="1"/>
        <v>0.52380952380952384</v>
      </c>
    </row>
    <row r="16" spans="1:31" ht="24.95" customHeight="1" thickBot="1">
      <c r="A16" s="96"/>
      <c r="B16" s="536" t="s">
        <v>50</v>
      </c>
      <c r="C16" s="492">
        <f t="shared" si="0"/>
        <v>65</v>
      </c>
      <c r="D16" s="493"/>
      <c r="E16" s="493"/>
      <c r="F16" s="493"/>
      <c r="G16" s="497" t="s">
        <v>22</v>
      </c>
      <c r="H16" s="497" t="s">
        <v>99</v>
      </c>
      <c r="I16" s="497" t="s">
        <v>99</v>
      </c>
      <c r="J16" s="488" t="s">
        <v>43</v>
      </c>
      <c r="K16" s="488" t="s">
        <v>44</v>
      </c>
      <c r="L16" s="488" t="s">
        <v>88</v>
      </c>
      <c r="M16" s="488" t="s">
        <v>102</v>
      </c>
      <c r="N16" s="488" t="s">
        <v>162</v>
      </c>
      <c r="O16" s="488" t="s">
        <v>102</v>
      </c>
      <c r="P16" s="488" t="s">
        <v>140</v>
      </c>
      <c r="Q16" s="488" t="s">
        <v>217</v>
      </c>
      <c r="R16" s="488" t="s">
        <v>99</v>
      </c>
      <c r="S16" s="488" t="s">
        <v>87</v>
      </c>
      <c r="T16" s="488" t="s">
        <v>43</v>
      </c>
      <c r="U16" s="488" t="s">
        <v>85</v>
      </c>
      <c r="V16" s="488" t="s">
        <v>43</v>
      </c>
      <c r="W16" s="488" t="s">
        <v>99</v>
      </c>
      <c r="X16" s="488" t="s">
        <v>42</v>
      </c>
      <c r="Y16" s="500"/>
      <c r="Z16" s="524">
        <v>22</v>
      </c>
      <c r="AA16" s="525">
        <v>36</v>
      </c>
      <c r="AB16" s="526">
        <v>7</v>
      </c>
      <c r="AC16" s="595">
        <f t="shared" si="1"/>
        <v>0.33846153846153848</v>
      </c>
    </row>
    <row r="17" spans="1:31" ht="24.95" customHeight="1" thickBot="1">
      <c r="A17" s="96"/>
      <c r="B17" s="536" t="s">
        <v>38</v>
      </c>
      <c r="C17" s="492">
        <f t="shared" si="0"/>
        <v>72</v>
      </c>
      <c r="D17" s="496" t="s">
        <v>21</v>
      </c>
      <c r="E17" s="497" t="s">
        <v>20</v>
      </c>
      <c r="F17" s="496" t="s">
        <v>26</v>
      </c>
      <c r="G17" s="497" t="s">
        <v>86</v>
      </c>
      <c r="H17" s="497" t="s">
        <v>99</v>
      </c>
      <c r="I17" s="497" t="s">
        <v>86</v>
      </c>
      <c r="J17" s="497" t="s">
        <v>43</v>
      </c>
      <c r="K17" s="497" t="s">
        <v>102</v>
      </c>
      <c r="L17" s="497" t="s">
        <v>85</v>
      </c>
      <c r="M17" s="497" t="s">
        <v>44</v>
      </c>
      <c r="N17" s="497" t="s">
        <v>163</v>
      </c>
      <c r="O17" s="497" t="s">
        <v>142</v>
      </c>
      <c r="P17" s="488" t="s">
        <v>44</v>
      </c>
      <c r="Q17" s="488" t="s">
        <v>214</v>
      </c>
      <c r="R17" s="488" t="s">
        <v>85</v>
      </c>
      <c r="S17" s="488" t="s">
        <v>44</v>
      </c>
      <c r="T17" s="488" t="s">
        <v>42</v>
      </c>
      <c r="U17" s="488" t="s">
        <v>22</v>
      </c>
      <c r="V17" s="488" t="s">
        <v>87</v>
      </c>
      <c r="W17" s="488" t="s">
        <v>88</v>
      </c>
      <c r="X17" s="488" t="s">
        <v>162</v>
      </c>
      <c r="Y17" s="488" t="s">
        <v>102</v>
      </c>
      <c r="Z17" s="524">
        <v>22</v>
      </c>
      <c r="AA17" s="525">
        <v>41</v>
      </c>
      <c r="AB17" s="526">
        <v>9</v>
      </c>
      <c r="AC17" s="595">
        <f t="shared" si="1"/>
        <v>0.30555555555555558</v>
      </c>
    </row>
    <row r="18" spans="1:31" ht="24.95" customHeight="1" thickBot="1">
      <c r="A18" s="96"/>
      <c r="B18" s="536" t="s">
        <v>34</v>
      </c>
      <c r="C18" s="492">
        <f t="shared" si="0"/>
        <v>56</v>
      </c>
      <c r="D18" s="496" t="s">
        <v>21</v>
      </c>
      <c r="E18" s="496" t="s">
        <v>21</v>
      </c>
      <c r="F18" s="497" t="s">
        <v>24</v>
      </c>
      <c r="G18" s="497" t="s">
        <v>86</v>
      </c>
      <c r="H18" s="497" t="s">
        <v>20</v>
      </c>
      <c r="I18" s="497" t="s">
        <v>86</v>
      </c>
      <c r="J18" s="488" t="s">
        <v>26</v>
      </c>
      <c r="K18" s="488" t="s">
        <v>90</v>
      </c>
      <c r="L18" s="488" t="s">
        <v>22</v>
      </c>
      <c r="M18" s="488" t="s">
        <v>43</v>
      </c>
      <c r="N18" s="488" t="s">
        <v>141</v>
      </c>
      <c r="O18" s="488" t="s">
        <v>142</v>
      </c>
      <c r="P18" s="500"/>
      <c r="Q18" s="488" t="s">
        <v>90</v>
      </c>
      <c r="R18" s="488" t="s">
        <v>88</v>
      </c>
      <c r="S18" s="494"/>
      <c r="T18" s="494"/>
      <c r="U18" s="488" t="s">
        <v>22</v>
      </c>
      <c r="V18" s="488" t="s">
        <v>43</v>
      </c>
      <c r="W18" s="488" t="s">
        <v>99</v>
      </c>
      <c r="X18" s="488" t="s">
        <v>43</v>
      </c>
      <c r="Y18" s="488" t="s">
        <v>214</v>
      </c>
      <c r="Z18" s="524">
        <v>16</v>
      </c>
      <c r="AA18" s="525">
        <v>32</v>
      </c>
      <c r="AB18" s="526">
        <v>8</v>
      </c>
      <c r="AC18" s="595">
        <f t="shared" si="1"/>
        <v>0.2857142857142857</v>
      </c>
    </row>
    <row r="19" spans="1:31" ht="24.95" customHeight="1" thickBot="1">
      <c r="A19" s="96"/>
      <c r="B19" s="536" t="s">
        <v>51</v>
      </c>
      <c r="C19" s="492">
        <f t="shared" si="0"/>
        <v>33</v>
      </c>
      <c r="D19" s="493"/>
      <c r="E19" s="493"/>
      <c r="F19" s="497" t="s">
        <v>85</v>
      </c>
      <c r="G19" s="497" t="s">
        <v>26</v>
      </c>
      <c r="H19" s="497" t="s">
        <v>20</v>
      </c>
      <c r="I19" s="497" t="s">
        <v>99</v>
      </c>
      <c r="J19" s="497" t="s">
        <v>44</v>
      </c>
      <c r="K19" s="497" t="s">
        <v>44</v>
      </c>
      <c r="L19" s="500"/>
      <c r="M19" s="488" t="s">
        <v>88</v>
      </c>
      <c r="N19" s="488" t="s">
        <v>141</v>
      </c>
      <c r="O19" s="488" t="s">
        <v>140</v>
      </c>
      <c r="P19" s="488" t="s">
        <v>44</v>
      </c>
      <c r="Q19" s="500"/>
      <c r="R19" s="494"/>
      <c r="S19" s="494"/>
      <c r="T19" s="494"/>
      <c r="U19" s="494"/>
      <c r="V19" s="494"/>
      <c r="W19" s="494"/>
      <c r="X19" s="494"/>
      <c r="Y19" s="500"/>
      <c r="Z19" s="524">
        <v>14</v>
      </c>
      <c r="AA19" s="525">
        <v>15</v>
      </c>
      <c r="AB19" s="526">
        <v>4</v>
      </c>
      <c r="AC19" s="595">
        <f t="shared" si="1"/>
        <v>0.42424242424242425</v>
      </c>
      <c r="AE19" s="15" t="s">
        <v>46</v>
      </c>
    </row>
    <row r="20" spans="1:31" ht="24.95" customHeight="1" thickBot="1">
      <c r="A20" s="96"/>
      <c r="B20" s="536" t="s">
        <v>31</v>
      </c>
      <c r="C20" s="492">
        <f t="shared" si="0"/>
        <v>28</v>
      </c>
      <c r="D20" s="493" t="s">
        <v>7</v>
      </c>
      <c r="E20" s="493"/>
      <c r="F20" s="493"/>
      <c r="G20" s="497" t="s">
        <v>22</v>
      </c>
      <c r="H20" s="493"/>
      <c r="I20" s="488" t="s">
        <v>28</v>
      </c>
      <c r="J20" s="488" t="s">
        <v>43</v>
      </c>
      <c r="K20" s="488" t="s">
        <v>43</v>
      </c>
      <c r="L20" s="488" t="s">
        <v>105</v>
      </c>
      <c r="M20" s="488" t="s">
        <v>98</v>
      </c>
      <c r="N20" s="488" t="s">
        <v>141</v>
      </c>
      <c r="O20" s="488" t="s">
        <v>42</v>
      </c>
      <c r="P20" s="500"/>
      <c r="Q20" s="500"/>
      <c r="R20" s="494"/>
      <c r="S20" s="494"/>
      <c r="T20" s="494"/>
      <c r="U20" s="494"/>
      <c r="V20" s="494"/>
      <c r="W20" s="494"/>
      <c r="X20" s="494"/>
      <c r="Y20" s="500"/>
      <c r="Z20" s="524">
        <v>13</v>
      </c>
      <c r="AA20" s="525">
        <v>11</v>
      </c>
      <c r="AB20" s="526">
        <v>4</v>
      </c>
      <c r="AC20" s="595">
        <f t="shared" si="1"/>
        <v>0.4642857142857143</v>
      </c>
      <c r="AE20" s="16" t="s">
        <v>89</v>
      </c>
    </row>
    <row r="21" spans="1:31" ht="24.95" customHeight="1" thickBot="1">
      <c r="A21" s="96"/>
      <c r="B21" s="536" t="s">
        <v>33</v>
      </c>
      <c r="C21" s="492">
        <f t="shared" si="0"/>
        <v>19</v>
      </c>
      <c r="D21" s="497" t="s">
        <v>20</v>
      </c>
      <c r="E21" s="497" t="s">
        <v>20</v>
      </c>
      <c r="F21" s="497" t="s">
        <v>23</v>
      </c>
      <c r="G21" s="497" t="s">
        <v>86</v>
      </c>
      <c r="H21" s="497" t="s">
        <v>85</v>
      </c>
      <c r="I21" s="494" t="s">
        <v>7</v>
      </c>
      <c r="J21" s="488" t="s">
        <v>98</v>
      </c>
      <c r="K21" s="494"/>
      <c r="L21" s="495" t="s">
        <v>88</v>
      </c>
      <c r="M21" s="494"/>
      <c r="N21" s="494"/>
      <c r="O21" s="494"/>
      <c r="P21" s="494"/>
      <c r="Q21" s="494"/>
      <c r="R21" s="494"/>
      <c r="S21" s="494"/>
      <c r="T21" s="494"/>
      <c r="U21" s="488" t="s">
        <v>84</v>
      </c>
      <c r="V21" s="494"/>
      <c r="W21" s="494"/>
      <c r="X21" s="494"/>
      <c r="Y21" s="494"/>
      <c r="Z21" s="527">
        <v>12</v>
      </c>
      <c r="AA21" s="528">
        <v>6</v>
      </c>
      <c r="AB21" s="529">
        <v>1</v>
      </c>
      <c r="AC21" s="595">
        <f t="shared" si="1"/>
        <v>0.63157894736842102</v>
      </c>
      <c r="AE21" s="13" t="s">
        <v>55</v>
      </c>
    </row>
    <row r="22" spans="1:31" ht="24.95" customHeight="1" thickBot="1">
      <c r="A22" s="96"/>
      <c r="B22" s="536" t="s">
        <v>36</v>
      </c>
      <c r="C22" s="492">
        <f t="shared" si="0"/>
        <v>14</v>
      </c>
      <c r="D22" s="493"/>
      <c r="E22" s="493"/>
      <c r="F22" s="497" t="s">
        <v>99</v>
      </c>
      <c r="G22" s="493"/>
      <c r="H22" s="493"/>
      <c r="I22" s="493"/>
      <c r="J22" s="488" t="s">
        <v>42</v>
      </c>
      <c r="K22" s="488" t="s">
        <v>42</v>
      </c>
      <c r="L22" s="495" t="s">
        <v>88</v>
      </c>
      <c r="M22" s="494"/>
      <c r="N22" s="494"/>
      <c r="O22" s="494"/>
      <c r="P22" s="494"/>
      <c r="Q22" s="494"/>
      <c r="R22" s="494"/>
      <c r="S22" s="494"/>
      <c r="T22" s="494"/>
      <c r="U22" s="494"/>
      <c r="V22" s="494"/>
      <c r="W22" s="494"/>
      <c r="X22" s="494"/>
      <c r="Y22" s="494"/>
      <c r="Z22" s="527">
        <v>8</v>
      </c>
      <c r="AA22" s="528">
        <v>6</v>
      </c>
      <c r="AB22" s="529">
        <v>0</v>
      </c>
      <c r="AC22" s="595">
        <f t="shared" si="1"/>
        <v>0.5714285714285714</v>
      </c>
      <c r="AE22" s="13" t="s">
        <v>37</v>
      </c>
    </row>
    <row r="23" spans="1:31" ht="24.95" customHeight="1" thickBot="1">
      <c r="A23" s="96"/>
      <c r="B23" s="536" t="s">
        <v>147</v>
      </c>
      <c r="C23" s="492">
        <f t="shared" si="0"/>
        <v>16</v>
      </c>
      <c r="D23" s="498"/>
      <c r="E23" s="498"/>
      <c r="F23" s="498"/>
      <c r="G23" s="499"/>
      <c r="H23" s="499"/>
      <c r="I23" s="499"/>
      <c r="J23" s="499"/>
      <c r="K23" s="499"/>
      <c r="L23" s="499"/>
      <c r="M23" s="499"/>
      <c r="N23" s="488" t="s">
        <v>87</v>
      </c>
      <c r="O23" s="488" t="s">
        <v>140</v>
      </c>
      <c r="P23" s="488" t="s">
        <v>44</v>
      </c>
      <c r="Q23" s="488" t="s">
        <v>90</v>
      </c>
      <c r="R23" s="494"/>
      <c r="S23" s="494"/>
      <c r="T23" s="494"/>
      <c r="U23" s="494"/>
      <c r="V23" s="494"/>
      <c r="W23" s="494"/>
      <c r="X23" s="494"/>
      <c r="Y23" s="500"/>
      <c r="Z23" s="524">
        <v>8</v>
      </c>
      <c r="AA23" s="525">
        <v>5</v>
      </c>
      <c r="AB23" s="526">
        <v>3</v>
      </c>
      <c r="AC23" s="595">
        <f t="shared" si="1"/>
        <v>0.5</v>
      </c>
      <c r="AE23" s="13" t="s">
        <v>32</v>
      </c>
    </row>
    <row r="24" spans="1:31" ht="24.95" customHeight="1" thickBot="1">
      <c r="A24" s="96"/>
      <c r="B24" s="536" t="s">
        <v>41</v>
      </c>
      <c r="C24" s="492">
        <f t="shared" si="0"/>
        <v>14</v>
      </c>
      <c r="D24" s="496" t="s">
        <v>21</v>
      </c>
      <c r="E24" s="497" t="s">
        <v>20</v>
      </c>
      <c r="F24" s="497" t="s">
        <v>23</v>
      </c>
      <c r="G24" s="497" t="s">
        <v>28</v>
      </c>
      <c r="H24" s="497" t="s">
        <v>28</v>
      </c>
      <c r="I24" s="497" t="s">
        <v>86</v>
      </c>
      <c r="J24" s="500"/>
      <c r="K24" s="488" t="s">
        <v>87</v>
      </c>
      <c r="L24" s="500"/>
      <c r="M24" s="500"/>
      <c r="N24" s="500"/>
      <c r="O24" s="500"/>
      <c r="P24" s="500"/>
      <c r="Q24" s="500"/>
      <c r="R24" s="494"/>
      <c r="S24" s="494"/>
      <c r="T24" s="494"/>
      <c r="U24" s="494"/>
      <c r="V24" s="494"/>
      <c r="W24" s="494"/>
      <c r="X24" s="494"/>
      <c r="Y24" s="500"/>
      <c r="Z24" s="524">
        <v>4</v>
      </c>
      <c r="AA24" s="525">
        <v>8</v>
      </c>
      <c r="AB24" s="526">
        <v>2</v>
      </c>
      <c r="AC24" s="595">
        <f t="shared" si="1"/>
        <v>0.2857142857142857</v>
      </c>
      <c r="AE24" s="13" t="s">
        <v>35</v>
      </c>
    </row>
    <row r="25" spans="1:31" ht="24.95" customHeight="1" thickBot="1">
      <c r="A25" s="96"/>
      <c r="B25" s="536" t="s">
        <v>149</v>
      </c>
      <c r="C25" s="492">
        <f t="shared" si="0"/>
        <v>8</v>
      </c>
      <c r="D25" s="493"/>
      <c r="E25" s="493"/>
      <c r="F25" s="499"/>
      <c r="G25" s="493"/>
      <c r="H25" s="493"/>
      <c r="I25" s="493"/>
      <c r="J25" s="494"/>
      <c r="K25" s="494"/>
      <c r="L25" s="494"/>
      <c r="M25" s="494"/>
      <c r="N25" s="488" t="s">
        <v>87</v>
      </c>
      <c r="O25" s="500"/>
      <c r="P25" s="488" t="s">
        <v>44</v>
      </c>
      <c r="Q25" s="500"/>
      <c r="R25" s="494"/>
      <c r="S25" s="494"/>
      <c r="T25" s="494"/>
      <c r="U25" s="494"/>
      <c r="V25" s="494"/>
      <c r="W25" s="494"/>
      <c r="X25" s="494"/>
      <c r="Y25" s="500"/>
      <c r="Z25" s="524">
        <v>3</v>
      </c>
      <c r="AA25" s="525">
        <v>4</v>
      </c>
      <c r="AB25" s="526">
        <v>1</v>
      </c>
      <c r="AC25" s="595">
        <f t="shared" si="1"/>
        <v>0.375</v>
      </c>
      <c r="AE25" s="13" t="s">
        <v>40</v>
      </c>
    </row>
    <row r="26" spans="1:31" ht="24.95" customHeight="1" thickBot="1">
      <c r="A26" s="96"/>
      <c r="B26" s="536" t="s">
        <v>361</v>
      </c>
      <c r="C26" s="492">
        <v>3</v>
      </c>
      <c r="D26" s="493"/>
      <c r="E26" s="493"/>
      <c r="F26" s="493"/>
      <c r="G26" s="493"/>
      <c r="H26" s="493"/>
      <c r="I26" s="493"/>
      <c r="J26" s="493"/>
      <c r="K26" s="493"/>
      <c r="L26" s="493"/>
      <c r="M26" s="493"/>
      <c r="N26" s="493"/>
      <c r="O26" s="493"/>
      <c r="P26" s="493"/>
      <c r="Q26" s="493"/>
      <c r="R26" s="493"/>
      <c r="S26" s="493"/>
      <c r="T26" s="493"/>
      <c r="U26" s="493"/>
      <c r="V26" s="494"/>
      <c r="W26" s="488" t="s">
        <v>99</v>
      </c>
      <c r="X26" s="494"/>
      <c r="Y26" s="494"/>
      <c r="Z26" s="527">
        <v>2</v>
      </c>
      <c r="AA26" s="528">
        <v>1</v>
      </c>
      <c r="AB26" s="529">
        <v>0</v>
      </c>
      <c r="AC26" s="595">
        <f t="shared" si="1"/>
        <v>0.66666666666666663</v>
      </c>
      <c r="AE26" s="13" t="s">
        <v>65</v>
      </c>
    </row>
    <row r="27" spans="1:31" ht="24.95" customHeight="1" thickBot="1">
      <c r="A27" s="96"/>
      <c r="B27" s="536" t="s">
        <v>52</v>
      </c>
      <c r="C27" s="492">
        <f>SUM(Z27:AB27)</f>
        <v>5</v>
      </c>
      <c r="D27" s="493"/>
      <c r="E27" s="493"/>
      <c r="F27" s="493"/>
      <c r="G27" s="493"/>
      <c r="H27" s="497" t="s">
        <v>86</v>
      </c>
      <c r="I27" s="494" t="s">
        <v>7</v>
      </c>
      <c r="J27" s="488" t="s">
        <v>22</v>
      </c>
      <c r="K27" s="494"/>
      <c r="L27" s="494"/>
      <c r="M27" s="494"/>
      <c r="N27" s="494"/>
      <c r="O27" s="494"/>
      <c r="P27" s="494"/>
      <c r="Q27" s="494"/>
      <c r="R27" s="494"/>
      <c r="S27" s="494"/>
      <c r="T27" s="494"/>
      <c r="U27" s="494"/>
      <c r="V27" s="494"/>
      <c r="W27" s="494"/>
      <c r="X27" s="494"/>
      <c r="Y27" s="494"/>
      <c r="Z27" s="527">
        <v>2</v>
      </c>
      <c r="AA27" s="528">
        <v>2</v>
      </c>
      <c r="AB27" s="529">
        <v>1</v>
      </c>
      <c r="AC27" s="595">
        <f t="shared" si="1"/>
        <v>0.4</v>
      </c>
      <c r="AE27" s="13"/>
    </row>
    <row r="28" spans="1:31" ht="24.95" customHeight="1" thickBot="1">
      <c r="A28" s="96"/>
      <c r="B28" s="537" t="s">
        <v>53</v>
      </c>
      <c r="C28" s="492">
        <f>SUM(Z28:AB28)</f>
        <v>3</v>
      </c>
      <c r="D28" s="501"/>
      <c r="E28" s="501"/>
      <c r="F28" s="541" t="s">
        <v>22</v>
      </c>
      <c r="G28" s="501" t="s">
        <v>7</v>
      </c>
      <c r="H28" s="501"/>
      <c r="I28" s="501"/>
      <c r="J28" s="542"/>
      <c r="K28" s="542"/>
      <c r="L28" s="542"/>
      <c r="M28" s="542"/>
      <c r="N28" s="542"/>
      <c r="O28" s="542"/>
      <c r="P28" s="494"/>
      <c r="Q28" s="542"/>
      <c r="R28" s="542"/>
      <c r="S28" s="494"/>
      <c r="T28" s="494"/>
      <c r="U28" s="494"/>
      <c r="V28" s="494"/>
      <c r="W28" s="494"/>
      <c r="X28" s="494"/>
      <c r="Y28" s="542"/>
      <c r="Z28" s="530">
        <v>1</v>
      </c>
      <c r="AA28" s="531">
        <v>1</v>
      </c>
      <c r="AB28" s="532">
        <v>1</v>
      </c>
      <c r="AC28" s="595">
        <f t="shared" si="1"/>
        <v>0.33333333333333331</v>
      </c>
      <c r="AE28" s="13" t="s">
        <v>31</v>
      </c>
    </row>
    <row r="29" spans="1:31" ht="24.95" customHeight="1" thickBot="1">
      <c r="A29" s="96"/>
      <c r="B29" s="537" t="s">
        <v>341</v>
      </c>
      <c r="C29" s="503">
        <v>3</v>
      </c>
      <c r="D29" s="501"/>
      <c r="E29" s="501"/>
      <c r="F29" s="501"/>
      <c r="G29" s="501"/>
      <c r="H29" s="501"/>
      <c r="I29" s="501"/>
      <c r="J29" s="501"/>
      <c r="K29" s="501"/>
      <c r="L29" s="501"/>
      <c r="M29" s="501"/>
      <c r="N29" s="501"/>
      <c r="O29" s="501"/>
      <c r="P29" s="501"/>
      <c r="Q29" s="501"/>
      <c r="R29" s="501"/>
      <c r="S29" s="501"/>
      <c r="T29" s="501"/>
      <c r="U29" s="488" t="s">
        <v>85</v>
      </c>
      <c r="V29" s="494"/>
      <c r="W29" s="494"/>
      <c r="X29" s="494"/>
      <c r="Y29" s="542"/>
      <c r="Z29" s="530">
        <v>1</v>
      </c>
      <c r="AA29" s="531">
        <v>2</v>
      </c>
      <c r="AB29" s="532">
        <v>0</v>
      </c>
      <c r="AC29" s="595">
        <f t="shared" si="1"/>
        <v>0.33333333333333331</v>
      </c>
      <c r="AE29" s="13"/>
    </row>
    <row r="30" spans="1:31" ht="24.95" customHeight="1" thickBot="1">
      <c r="A30" s="96"/>
      <c r="B30" s="537" t="s">
        <v>187</v>
      </c>
      <c r="C30" s="503">
        <f>SUM(Z30:AB30)</f>
        <v>4</v>
      </c>
      <c r="D30" s="501"/>
      <c r="E30" s="501"/>
      <c r="F30" s="501"/>
      <c r="G30" s="501"/>
      <c r="H30" s="501"/>
      <c r="I30" s="501"/>
      <c r="J30" s="501"/>
      <c r="K30" s="501"/>
      <c r="L30" s="501"/>
      <c r="M30" s="501"/>
      <c r="N30" s="501"/>
      <c r="O30" s="501"/>
      <c r="P30" s="502" t="s">
        <v>43</v>
      </c>
      <c r="Q30" s="501"/>
      <c r="R30" s="502" t="s">
        <v>99</v>
      </c>
      <c r="S30" s="502" t="s">
        <v>44</v>
      </c>
      <c r="T30" s="542"/>
      <c r="U30" s="542"/>
      <c r="V30" s="494"/>
      <c r="W30" s="494"/>
      <c r="X30" s="494"/>
      <c r="Y30" s="542"/>
      <c r="Z30" s="530">
        <v>1</v>
      </c>
      <c r="AA30" s="531">
        <v>3</v>
      </c>
      <c r="AB30" s="532">
        <v>0</v>
      </c>
      <c r="AC30" s="595">
        <f t="shared" si="1"/>
        <v>0.25</v>
      </c>
      <c r="AE30" s="13"/>
    </row>
    <row r="31" spans="1:31" ht="24.95" customHeight="1" thickBot="1">
      <c r="A31" s="96"/>
      <c r="B31" s="538" t="s">
        <v>121</v>
      </c>
      <c r="C31" s="505">
        <f>SUM(Z31:AB31)</f>
        <v>4</v>
      </c>
      <c r="D31" s="506"/>
      <c r="E31" s="506"/>
      <c r="F31" s="506"/>
      <c r="G31" s="506"/>
      <c r="H31" s="506"/>
      <c r="I31" s="507"/>
      <c r="J31" s="507"/>
      <c r="K31" s="507"/>
      <c r="L31" s="507"/>
      <c r="M31" s="508" t="s">
        <v>142</v>
      </c>
      <c r="N31" s="509"/>
      <c r="O31" s="509"/>
      <c r="P31" s="509"/>
      <c r="Q31" s="509"/>
      <c r="R31" s="553"/>
      <c r="S31" s="553"/>
      <c r="T31" s="553"/>
      <c r="U31" s="553"/>
      <c r="V31" s="553"/>
      <c r="W31" s="553"/>
      <c r="X31" s="553"/>
      <c r="Y31" s="509"/>
      <c r="Z31" s="533">
        <v>0</v>
      </c>
      <c r="AA31" s="534">
        <v>4</v>
      </c>
      <c r="AB31" s="535">
        <v>0</v>
      </c>
      <c r="AC31" s="595">
        <f t="shared" si="1"/>
        <v>0</v>
      </c>
      <c r="AE31" s="13" t="s">
        <v>66</v>
      </c>
    </row>
    <row r="32" spans="1:31" ht="24.95" customHeight="1" thickBot="1">
      <c r="A32" s="96"/>
      <c r="AD32" s="96"/>
    </row>
    <row r="33" spans="1:29" ht="44.1" customHeight="1" thickBot="1">
      <c r="A33" s="96"/>
      <c r="B33" s="806" t="s">
        <v>101</v>
      </c>
      <c r="C33" s="807"/>
      <c r="D33" s="807"/>
      <c r="E33" s="807"/>
      <c r="F33" s="807"/>
      <c r="G33" s="807"/>
      <c r="H33" s="807"/>
      <c r="I33" s="807"/>
      <c r="J33" s="807"/>
      <c r="K33" s="807"/>
      <c r="L33" s="807"/>
      <c r="M33" s="807"/>
      <c r="N33" s="807"/>
      <c r="O33" s="807"/>
      <c r="P33" s="807"/>
      <c r="Q33" s="807"/>
      <c r="R33" s="807"/>
      <c r="S33" s="807"/>
      <c r="T33" s="807"/>
      <c r="U33" s="807"/>
      <c r="V33" s="807"/>
      <c r="W33" s="807"/>
      <c r="X33" s="807"/>
      <c r="Y33" s="807"/>
      <c r="Z33" s="807"/>
      <c r="AA33" s="807"/>
      <c r="AB33" s="807"/>
      <c r="AC33" s="808"/>
    </row>
    <row r="34" spans="1:29" ht="35.25" thickBot="1">
      <c r="A34" s="96"/>
      <c r="B34" s="510" t="s">
        <v>19</v>
      </c>
      <c r="C34" s="560" t="s">
        <v>164</v>
      </c>
      <c r="D34" s="561">
        <v>2006</v>
      </c>
      <c r="E34" s="561">
        <v>2007</v>
      </c>
      <c r="F34" s="561">
        <v>2008</v>
      </c>
      <c r="G34" s="561">
        <v>2009</v>
      </c>
      <c r="H34" s="561">
        <v>2010</v>
      </c>
      <c r="I34" s="561">
        <v>2011</v>
      </c>
      <c r="J34" s="561">
        <v>2012</v>
      </c>
      <c r="K34" s="561">
        <v>2013</v>
      </c>
      <c r="L34" s="561">
        <v>2014</v>
      </c>
      <c r="M34" s="561">
        <v>2015</v>
      </c>
      <c r="N34" s="561">
        <v>2016</v>
      </c>
      <c r="O34" s="561">
        <v>2017</v>
      </c>
      <c r="P34" s="561">
        <v>2018</v>
      </c>
      <c r="Q34" s="561">
        <v>2019</v>
      </c>
      <c r="R34" s="561">
        <v>2020</v>
      </c>
      <c r="S34" s="561">
        <v>2021</v>
      </c>
      <c r="T34" s="817">
        <v>2022</v>
      </c>
      <c r="U34" s="817"/>
      <c r="V34" s="817">
        <v>2023</v>
      </c>
      <c r="W34" s="817"/>
      <c r="X34" s="561">
        <v>2024</v>
      </c>
      <c r="Y34" s="561">
        <v>2025</v>
      </c>
      <c r="Z34" s="489" t="s">
        <v>172</v>
      </c>
      <c r="AA34" s="490" t="s">
        <v>218</v>
      </c>
      <c r="AB34" s="562" t="s">
        <v>176</v>
      </c>
      <c r="AC34" s="551" t="s">
        <v>421</v>
      </c>
    </row>
    <row r="35" spans="1:29" ht="23.25" thickBot="1">
      <c r="A35" s="96"/>
      <c r="B35" s="511" t="s">
        <v>41</v>
      </c>
      <c r="C35" s="512">
        <v>6</v>
      </c>
      <c r="D35" s="563" t="s">
        <v>20</v>
      </c>
      <c r="E35" s="563" t="s">
        <v>21</v>
      </c>
      <c r="F35" s="563" t="s">
        <v>25</v>
      </c>
      <c r="G35" s="563" t="s">
        <v>20</v>
      </c>
      <c r="H35" s="563" t="s">
        <v>20</v>
      </c>
      <c r="I35" s="563" t="s">
        <v>20</v>
      </c>
      <c r="J35" s="513"/>
      <c r="K35" s="820" t="s">
        <v>17</v>
      </c>
      <c r="L35" s="820"/>
      <c r="M35" s="820"/>
      <c r="N35" s="820"/>
      <c r="O35" s="820"/>
      <c r="P35" s="820"/>
      <c r="Q35" s="820"/>
      <c r="R35" s="820"/>
      <c r="S35" s="820"/>
      <c r="T35" s="820"/>
      <c r="U35" s="820"/>
      <c r="V35" s="820"/>
      <c r="W35" s="820"/>
      <c r="X35" s="820"/>
      <c r="Y35" s="821"/>
      <c r="Z35" s="557">
        <v>4</v>
      </c>
      <c r="AA35" s="558">
        <v>1</v>
      </c>
      <c r="AB35" s="559">
        <v>1</v>
      </c>
      <c r="AC35" s="595">
        <f t="shared" ref="AC35:AC49" si="2">SUM(Z35/C35)</f>
        <v>0.66666666666666663</v>
      </c>
    </row>
    <row r="36" spans="1:29" ht="23.25" thickBot="1">
      <c r="A36" s="96"/>
      <c r="B36" s="514" t="s">
        <v>35</v>
      </c>
      <c r="C36" s="425">
        <v>6</v>
      </c>
      <c r="D36" s="563" t="s">
        <v>21</v>
      </c>
      <c r="E36" s="563" t="s">
        <v>20</v>
      </c>
      <c r="F36" s="563" t="s">
        <v>25</v>
      </c>
      <c r="G36" s="563" t="s">
        <v>20</v>
      </c>
      <c r="H36" s="564"/>
      <c r="I36" s="563" t="s">
        <v>20</v>
      </c>
      <c r="J36" s="565" t="s">
        <v>25</v>
      </c>
      <c r="K36" s="822"/>
      <c r="L36" s="822"/>
      <c r="M36" s="822"/>
      <c r="N36" s="822"/>
      <c r="O36" s="822"/>
      <c r="P36" s="822"/>
      <c r="Q36" s="822"/>
      <c r="R36" s="822"/>
      <c r="S36" s="822"/>
      <c r="T36" s="822"/>
      <c r="U36" s="822"/>
      <c r="V36" s="822"/>
      <c r="W36" s="822"/>
      <c r="X36" s="822"/>
      <c r="Y36" s="823"/>
      <c r="Z36" s="554">
        <v>3</v>
      </c>
      <c r="AA36" s="555">
        <v>1</v>
      </c>
      <c r="AB36" s="556">
        <v>2</v>
      </c>
      <c r="AC36" s="595">
        <f t="shared" si="2"/>
        <v>0.5</v>
      </c>
    </row>
    <row r="37" spans="1:29" ht="23.25" thickBot="1">
      <c r="A37" s="96"/>
      <c r="B37" s="514" t="s">
        <v>38</v>
      </c>
      <c r="C37" s="425">
        <v>4</v>
      </c>
      <c r="D37" s="563" t="s">
        <v>20</v>
      </c>
      <c r="E37" s="563" t="s">
        <v>21</v>
      </c>
      <c r="F37" s="564"/>
      <c r="G37" s="563" t="s">
        <v>20</v>
      </c>
      <c r="H37" s="564"/>
      <c r="I37" s="563" t="s">
        <v>21</v>
      </c>
      <c r="J37" s="513"/>
      <c r="K37" s="822"/>
      <c r="L37" s="822"/>
      <c r="M37" s="822"/>
      <c r="N37" s="822"/>
      <c r="O37" s="822"/>
      <c r="P37" s="822"/>
      <c r="Q37" s="822"/>
      <c r="R37" s="822"/>
      <c r="S37" s="822"/>
      <c r="T37" s="822"/>
      <c r="U37" s="822"/>
      <c r="V37" s="822"/>
      <c r="W37" s="822"/>
      <c r="X37" s="822"/>
      <c r="Y37" s="823"/>
      <c r="Z37" s="554">
        <v>2</v>
      </c>
      <c r="AA37" s="555">
        <v>2</v>
      </c>
      <c r="AB37" s="556">
        <v>0</v>
      </c>
      <c r="AC37" s="595">
        <f t="shared" si="2"/>
        <v>0.5</v>
      </c>
    </row>
    <row r="38" spans="1:29" ht="23.25" thickBot="1">
      <c r="A38" s="96"/>
      <c r="B38" s="514" t="s">
        <v>47</v>
      </c>
      <c r="C38" s="425">
        <v>2</v>
      </c>
      <c r="D38" s="564"/>
      <c r="E38" s="564"/>
      <c r="F38" s="564"/>
      <c r="G38" s="564"/>
      <c r="H38" s="564"/>
      <c r="I38" s="563" t="s">
        <v>20</v>
      </c>
      <c r="J38" s="565" t="s">
        <v>25</v>
      </c>
      <c r="K38" s="822"/>
      <c r="L38" s="822"/>
      <c r="M38" s="822"/>
      <c r="N38" s="822"/>
      <c r="O38" s="822"/>
      <c r="P38" s="822"/>
      <c r="Q38" s="822"/>
      <c r="R38" s="822"/>
      <c r="S38" s="822"/>
      <c r="T38" s="822"/>
      <c r="U38" s="822"/>
      <c r="V38" s="822"/>
      <c r="W38" s="822"/>
      <c r="X38" s="822"/>
      <c r="Y38" s="823"/>
      <c r="Z38" s="554">
        <v>1</v>
      </c>
      <c r="AA38" s="555">
        <v>0</v>
      </c>
      <c r="AB38" s="556">
        <v>1</v>
      </c>
      <c r="AC38" s="595">
        <f t="shared" si="2"/>
        <v>0.5</v>
      </c>
    </row>
    <row r="39" spans="1:29" ht="23.25" thickBot="1">
      <c r="A39" s="96"/>
      <c r="B39" s="514" t="s">
        <v>37</v>
      </c>
      <c r="C39" s="425">
        <v>5</v>
      </c>
      <c r="D39" s="563" t="s">
        <v>20</v>
      </c>
      <c r="E39" s="563" t="s">
        <v>21</v>
      </c>
      <c r="F39" s="563" t="s">
        <v>25</v>
      </c>
      <c r="G39" s="564"/>
      <c r="H39" s="564"/>
      <c r="I39" s="563" t="s">
        <v>20</v>
      </c>
      <c r="J39" s="565" t="s">
        <v>25</v>
      </c>
      <c r="K39" s="822"/>
      <c r="L39" s="822"/>
      <c r="M39" s="822"/>
      <c r="N39" s="822"/>
      <c r="O39" s="822"/>
      <c r="P39" s="822"/>
      <c r="Q39" s="822"/>
      <c r="R39" s="822"/>
      <c r="S39" s="822"/>
      <c r="T39" s="822"/>
      <c r="U39" s="822"/>
      <c r="V39" s="822"/>
      <c r="W39" s="822"/>
      <c r="X39" s="822"/>
      <c r="Y39" s="823"/>
      <c r="Z39" s="554">
        <v>2</v>
      </c>
      <c r="AA39" s="555">
        <v>1</v>
      </c>
      <c r="AB39" s="556">
        <v>2</v>
      </c>
      <c r="AC39" s="595">
        <f t="shared" si="2"/>
        <v>0.4</v>
      </c>
    </row>
    <row r="40" spans="1:29" ht="23.25" thickBot="1">
      <c r="A40" s="96"/>
      <c r="B40" s="514" t="s">
        <v>32</v>
      </c>
      <c r="C40" s="425">
        <v>5</v>
      </c>
      <c r="D40" s="563" t="s">
        <v>21</v>
      </c>
      <c r="E40" s="563" t="s">
        <v>20</v>
      </c>
      <c r="F40" s="563" t="s">
        <v>25</v>
      </c>
      <c r="G40" s="563" t="s">
        <v>21</v>
      </c>
      <c r="H40" s="563" t="s">
        <v>20</v>
      </c>
      <c r="I40" s="564"/>
      <c r="J40" s="566"/>
      <c r="K40" s="822"/>
      <c r="L40" s="822"/>
      <c r="M40" s="822"/>
      <c r="N40" s="822"/>
      <c r="O40" s="822"/>
      <c r="P40" s="822"/>
      <c r="Q40" s="822"/>
      <c r="R40" s="822"/>
      <c r="S40" s="822"/>
      <c r="T40" s="822"/>
      <c r="U40" s="822"/>
      <c r="V40" s="822"/>
      <c r="W40" s="822"/>
      <c r="X40" s="822"/>
      <c r="Y40" s="823"/>
      <c r="Z40" s="554">
        <v>2</v>
      </c>
      <c r="AA40" s="555">
        <v>2</v>
      </c>
      <c r="AB40" s="556">
        <v>1</v>
      </c>
      <c r="AC40" s="595">
        <f t="shared" si="2"/>
        <v>0.4</v>
      </c>
    </row>
    <row r="41" spans="1:29" ht="23.25" thickBot="1">
      <c r="A41" s="96"/>
      <c r="B41" s="514" t="s">
        <v>55</v>
      </c>
      <c r="C41" s="425">
        <v>5</v>
      </c>
      <c r="D41" s="563" t="s">
        <v>21</v>
      </c>
      <c r="E41" s="563" t="s">
        <v>20</v>
      </c>
      <c r="F41" s="563" t="s">
        <v>25</v>
      </c>
      <c r="G41" s="563" t="s">
        <v>21</v>
      </c>
      <c r="H41" s="563" t="s">
        <v>20</v>
      </c>
      <c r="I41" s="564"/>
      <c r="J41" s="566"/>
      <c r="K41" s="822"/>
      <c r="L41" s="822"/>
      <c r="M41" s="822"/>
      <c r="N41" s="822"/>
      <c r="O41" s="822"/>
      <c r="P41" s="822"/>
      <c r="Q41" s="822"/>
      <c r="R41" s="822"/>
      <c r="S41" s="822"/>
      <c r="T41" s="822"/>
      <c r="U41" s="822"/>
      <c r="V41" s="822"/>
      <c r="W41" s="822"/>
      <c r="X41" s="822"/>
      <c r="Y41" s="823"/>
      <c r="Z41" s="554">
        <v>2</v>
      </c>
      <c r="AA41" s="555">
        <v>2</v>
      </c>
      <c r="AB41" s="556">
        <v>1</v>
      </c>
      <c r="AC41" s="595">
        <f t="shared" si="2"/>
        <v>0.4</v>
      </c>
    </row>
    <row r="42" spans="1:29" ht="23.25" thickBot="1">
      <c r="A42" s="96"/>
      <c r="B42" s="514" t="s">
        <v>34</v>
      </c>
      <c r="C42" s="425">
        <v>7</v>
      </c>
      <c r="D42" s="563" t="s">
        <v>20</v>
      </c>
      <c r="E42" s="563" t="s">
        <v>20</v>
      </c>
      <c r="F42" s="563" t="s">
        <v>25</v>
      </c>
      <c r="G42" s="563" t="s">
        <v>21</v>
      </c>
      <c r="H42" s="563" t="s">
        <v>21</v>
      </c>
      <c r="I42" s="563" t="s">
        <v>21</v>
      </c>
      <c r="J42" s="565" t="s">
        <v>25</v>
      </c>
      <c r="K42" s="822"/>
      <c r="L42" s="822"/>
      <c r="M42" s="822"/>
      <c r="N42" s="822"/>
      <c r="O42" s="822"/>
      <c r="P42" s="822"/>
      <c r="Q42" s="822"/>
      <c r="R42" s="822"/>
      <c r="S42" s="822"/>
      <c r="T42" s="822"/>
      <c r="U42" s="822"/>
      <c r="V42" s="822"/>
      <c r="W42" s="822"/>
      <c r="X42" s="822"/>
      <c r="Y42" s="823"/>
      <c r="Z42" s="554">
        <v>2</v>
      </c>
      <c r="AA42" s="555">
        <v>3</v>
      </c>
      <c r="AB42" s="556">
        <v>2</v>
      </c>
      <c r="AC42" s="595">
        <f t="shared" si="2"/>
        <v>0.2857142857142857</v>
      </c>
    </row>
    <row r="43" spans="1:29" ht="23.25" thickBot="1">
      <c r="A43" s="96"/>
      <c r="B43" s="514" t="s">
        <v>40</v>
      </c>
      <c r="C43" s="425">
        <v>5</v>
      </c>
      <c r="D43" s="564"/>
      <c r="E43" s="564"/>
      <c r="F43" s="563" t="s">
        <v>25</v>
      </c>
      <c r="G43" s="563" t="s">
        <v>20</v>
      </c>
      <c r="H43" s="563" t="s">
        <v>21</v>
      </c>
      <c r="I43" s="563" t="s">
        <v>21</v>
      </c>
      <c r="J43" s="565" t="s">
        <v>25</v>
      </c>
      <c r="K43" s="822"/>
      <c r="L43" s="822"/>
      <c r="M43" s="822"/>
      <c r="N43" s="822"/>
      <c r="O43" s="822"/>
      <c r="P43" s="822"/>
      <c r="Q43" s="822"/>
      <c r="R43" s="822"/>
      <c r="S43" s="822"/>
      <c r="T43" s="822"/>
      <c r="U43" s="822"/>
      <c r="V43" s="822"/>
      <c r="W43" s="822"/>
      <c r="X43" s="822"/>
      <c r="Y43" s="823"/>
      <c r="Z43" s="554">
        <v>1</v>
      </c>
      <c r="AA43" s="555">
        <v>2</v>
      </c>
      <c r="AB43" s="556">
        <v>2</v>
      </c>
      <c r="AC43" s="595">
        <f t="shared" si="2"/>
        <v>0.2</v>
      </c>
    </row>
    <row r="44" spans="1:29" ht="23.25" thickBot="1">
      <c r="A44" s="96"/>
      <c r="B44" s="514" t="s">
        <v>33</v>
      </c>
      <c r="C44" s="425">
        <v>4</v>
      </c>
      <c r="D44" s="563" t="s">
        <v>21</v>
      </c>
      <c r="E44" s="563" t="s">
        <v>21</v>
      </c>
      <c r="F44" s="563" t="s">
        <v>25</v>
      </c>
      <c r="G44" s="563" t="s">
        <v>21</v>
      </c>
      <c r="H44" s="564"/>
      <c r="I44" s="564"/>
      <c r="J44" s="513"/>
      <c r="K44" s="822"/>
      <c r="L44" s="822"/>
      <c r="M44" s="822"/>
      <c r="N44" s="822"/>
      <c r="O44" s="822"/>
      <c r="P44" s="822"/>
      <c r="Q44" s="822"/>
      <c r="R44" s="822"/>
      <c r="S44" s="822"/>
      <c r="T44" s="822"/>
      <c r="U44" s="822"/>
      <c r="V44" s="822"/>
      <c r="W44" s="822"/>
      <c r="X44" s="822"/>
      <c r="Y44" s="823"/>
      <c r="Z44" s="554">
        <v>0</v>
      </c>
      <c r="AA44" s="555">
        <v>3</v>
      </c>
      <c r="AB44" s="556">
        <v>1</v>
      </c>
      <c r="AC44" s="595">
        <f t="shared" si="2"/>
        <v>0</v>
      </c>
    </row>
    <row r="45" spans="1:29" ht="23.25" thickBot="1">
      <c r="A45" s="96"/>
      <c r="B45" s="514" t="s">
        <v>65</v>
      </c>
      <c r="C45" s="425">
        <v>1</v>
      </c>
      <c r="D45" s="513"/>
      <c r="E45" s="513"/>
      <c r="F45" s="564"/>
      <c r="G45" s="513"/>
      <c r="H45" s="564"/>
      <c r="I45" s="513"/>
      <c r="J45" s="565" t="s">
        <v>25</v>
      </c>
      <c r="K45" s="822"/>
      <c r="L45" s="822"/>
      <c r="M45" s="822"/>
      <c r="N45" s="822"/>
      <c r="O45" s="822"/>
      <c r="P45" s="822"/>
      <c r="Q45" s="822"/>
      <c r="R45" s="822"/>
      <c r="S45" s="822"/>
      <c r="T45" s="822"/>
      <c r="U45" s="822"/>
      <c r="V45" s="822"/>
      <c r="W45" s="822"/>
      <c r="X45" s="822"/>
      <c r="Y45" s="823"/>
      <c r="Z45" s="554">
        <v>0</v>
      </c>
      <c r="AA45" s="555">
        <v>0</v>
      </c>
      <c r="AB45" s="556">
        <v>1</v>
      </c>
      <c r="AC45" s="595">
        <f t="shared" si="2"/>
        <v>0</v>
      </c>
    </row>
    <row r="46" spans="1:29" ht="23.25" thickBot="1">
      <c r="A46" s="96"/>
      <c r="B46" s="514" t="s">
        <v>63</v>
      </c>
      <c r="C46" s="425">
        <v>1</v>
      </c>
      <c r="D46" s="513"/>
      <c r="E46" s="513"/>
      <c r="F46" s="564"/>
      <c r="G46" s="513"/>
      <c r="H46" s="564"/>
      <c r="I46" s="513"/>
      <c r="J46" s="565" t="s">
        <v>25</v>
      </c>
      <c r="K46" s="822"/>
      <c r="L46" s="822"/>
      <c r="M46" s="822"/>
      <c r="N46" s="822"/>
      <c r="O46" s="822"/>
      <c r="P46" s="822"/>
      <c r="Q46" s="822"/>
      <c r="R46" s="822"/>
      <c r="S46" s="822"/>
      <c r="T46" s="822"/>
      <c r="U46" s="822"/>
      <c r="V46" s="822"/>
      <c r="W46" s="822"/>
      <c r="X46" s="822"/>
      <c r="Y46" s="823"/>
      <c r="Z46" s="554">
        <v>0</v>
      </c>
      <c r="AA46" s="555">
        <v>0</v>
      </c>
      <c r="AB46" s="556">
        <v>1</v>
      </c>
      <c r="AC46" s="595">
        <f t="shared" si="2"/>
        <v>0</v>
      </c>
    </row>
    <row r="47" spans="1:29" ht="23.25" thickBot="1">
      <c r="A47" s="96"/>
      <c r="B47" s="514" t="s">
        <v>31</v>
      </c>
      <c r="C47" s="425">
        <v>1</v>
      </c>
      <c r="D47" s="564"/>
      <c r="E47" s="564"/>
      <c r="F47" s="564"/>
      <c r="G47" s="564"/>
      <c r="H47" s="564"/>
      <c r="I47" s="563" t="s">
        <v>21</v>
      </c>
      <c r="J47" s="513"/>
      <c r="K47" s="822"/>
      <c r="L47" s="822"/>
      <c r="M47" s="822"/>
      <c r="N47" s="822"/>
      <c r="O47" s="822"/>
      <c r="P47" s="822"/>
      <c r="Q47" s="822"/>
      <c r="R47" s="822"/>
      <c r="S47" s="822"/>
      <c r="T47" s="822"/>
      <c r="U47" s="822"/>
      <c r="V47" s="822"/>
      <c r="W47" s="822"/>
      <c r="X47" s="822"/>
      <c r="Y47" s="823"/>
      <c r="Z47" s="554">
        <v>0</v>
      </c>
      <c r="AA47" s="555">
        <v>1</v>
      </c>
      <c r="AB47" s="556">
        <v>0</v>
      </c>
      <c r="AC47" s="595">
        <f t="shared" si="2"/>
        <v>0</v>
      </c>
    </row>
    <row r="48" spans="1:29" ht="23.25" thickBot="1">
      <c r="A48" s="96"/>
      <c r="B48" s="514" t="s">
        <v>51</v>
      </c>
      <c r="C48" s="425">
        <v>1</v>
      </c>
      <c r="D48" s="564"/>
      <c r="E48" s="564"/>
      <c r="F48" s="564"/>
      <c r="G48" s="564"/>
      <c r="H48" s="563" t="s">
        <v>21</v>
      </c>
      <c r="I48" s="564"/>
      <c r="J48" s="513"/>
      <c r="K48" s="822"/>
      <c r="L48" s="822"/>
      <c r="M48" s="822"/>
      <c r="N48" s="822"/>
      <c r="O48" s="822"/>
      <c r="P48" s="822"/>
      <c r="Q48" s="822"/>
      <c r="R48" s="822"/>
      <c r="S48" s="822"/>
      <c r="T48" s="822"/>
      <c r="U48" s="822"/>
      <c r="V48" s="822"/>
      <c r="W48" s="822"/>
      <c r="X48" s="822"/>
      <c r="Y48" s="823"/>
      <c r="Z48" s="554">
        <v>0</v>
      </c>
      <c r="AA48" s="555">
        <v>1</v>
      </c>
      <c r="AB48" s="556">
        <v>0</v>
      </c>
      <c r="AC48" s="595">
        <f t="shared" si="2"/>
        <v>0</v>
      </c>
    </row>
    <row r="49" spans="1:30" ht="23.25" thickBot="1">
      <c r="A49" s="96"/>
      <c r="B49" s="515" t="s">
        <v>52</v>
      </c>
      <c r="C49" s="516">
        <v>1</v>
      </c>
      <c r="D49" s="517"/>
      <c r="E49" s="517"/>
      <c r="F49" s="517"/>
      <c r="G49" s="517"/>
      <c r="H49" s="518" t="s">
        <v>21</v>
      </c>
      <c r="I49" s="517"/>
      <c r="J49" s="519"/>
      <c r="K49" s="824"/>
      <c r="L49" s="824"/>
      <c r="M49" s="824"/>
      <c r="N49" s="824"/>
      <c r="O49" s="824"/>
      <c r="P49" s="824"/>
      <c r="Q49" s="824"/>
      <c r="R49" s="824"/>
      <c r="S49" s="824"/>
      <c r="T49" s="824"/>
      <c r="U49" s="824"/>
      <c r="V49" s="824"/>
      <c r="W49" s="824"/>
      <c r="X49" s="824"/>
      <c r="Y49" s="825"/>
      <c r="Z49" s="567">
        <v>0</v>
      </c>
      <c r="AA49" s="568">
        <v>1</v>
      </c>
      <c r="AB49" s="569">
        <v>0</v>
      </c>
      <c r="AC49" s="595">
        <f t="shared" si="2"/>
        <v>0</v>
      </c>
    </row>
    <row r="50" spans="1:30" ht="24" thickBot="1">
      <c r="A50" s="98"/>
      <c r="AD50" s="96"/>
    </row>
    <row r="51" spans="1:30" ht="25.5" thickBot="1">
      <c r="B51" s="826" t="s">
        <v>95</v>
      </c>
      <c r="C51" s="827"/>
      <c r="D51" s="827"/>
      <c r="E51" s="827"/>
      <c r="F51" s="827"/>
      <c r="G51" s="827"/>
      <c r="H51" s="827"/>
      <c r="I51" s="827"/>
      <c r="J51" s="827"/>
      <c r="K51" s="827"/>
      <c r="L51" s="827"/>
      <c r="M51" s="827"/>
      <c r="N51" s="827"/>
      <c r="O51" s="827"/>
      <c r="P51" s="827"/>
      <c r="Q51" s="827"/>
      <c r="R51" s="827"/>
      <c r="S51" s="827"/>
      <c r="T51" s="827"/>
      <c r="U51" s="827"/>
      <c r="V51" s="827"/>
      <c r="W51" s="827"/>
      <c r="X51" s="827"/>
      <c r="Y51" s="827"/>
      <c r="Z51" s="827"/>
      <c r="AA51" s="827"/>
      <c r="AB51" s="827"/>
      <c r="AC51" s="828"/>
    </row>
    <row r="52" spans="1:30" ht="35.25" thickBot="1">
      <c r="B52" s="571" t="s">
        <v>19</v>
      </c>
      <c r="C52" s="560" t="s">
        <v>164</v>
      </c>
      <c r="D52" s="579">
        <v>2006</v>
      </c>
      <c r="E52" s="579">
        <v>2007</v>
      </c>
      <c r="F52" s="579">
        <v>2008</v>
      </c>
      <c r="G52" s="579">
        <v>2009</v>
      </c>
      <c r="H52" s="579">
        <v>2010</v>
      </c>
      <c r="I52" s="579">
        <v>2011</v>
      </c>
      <c r="J52" s="579">
        <v>2012</v>
      </c>
      <c r="K52" s="579">
        <v>2013</v>
      </c>
      <c r="L52" s="579">
        <v>2014</v>
      </c>
      <c r="M52" s="579">
        <v>2015</v>
      </c>
      <c r="N52" s="579">
        <v>2016</v>
      </c>
      <c r="O52" s="579">
        <v>2017</v>
      </c>
      <c r="P52" s="579">
        <v>2018</v>
      </c>
      <c r="Q52" s="579">
        <v>2019</v>
      </c>
      <c r="R52" s="579">
        <v>2020</v>
      </c>
      <c r="S52" s="579">
        <v>2021</v>
      </c>
      <c r="T52" s="818">
        <v>2022</v>
      </c>
      <c r="U52" s="819"/>
      <c r="V52" s="818">
        <v>2023</v>
      </c>
      <c r="W52" s="819"/>
      <c r="X52" s="579">
        <v>2024</v>
      </c>
      <c r="Y52" s="579">
        <v>2025</v>
      </c>
      <c r="Z52" s="489" t="s">
        <v>172</v>
      </c>
      <c r="AA52" s="490" t="s">
        <v>218</v>
      </c>
      <c r="AB52" s="562" t="s">
        <v>176</v>
      </c>
      <c r="AC52" s="551" t="s">
        <v>421</v>
      </c>
    </row>
    <row r="53" spans="1:30" ht="22.5" thickBot="1">
      <c r="B53" s="491" t="s">
        <v>33</v>
      </c>
      <c r="C53" s="520">
        <v>2</v>
      </c>
      <c r="D53" s="580" t="s">
        <v>20</v>
      </c>
      <c r="E53" s="581" t="s">
        <v>20</v>
      </c>
      <c r="F53" s="582"/>
      <c r="G53" s="582"/>
      <c r="H53" s="583"/>
      <c r="I53" s="582"/>
      <c r="J53" s="584"/>
      <c r="K53" s="582"/>
      <c r="L53" s="582"/>
      <c r="M53" s="584"/>
      <c r="N53" s="809" t="s">
        <v>17</v>
      </c>
      <c r="O53" s="809"/>
      <c r="P53" s="809"/>
      <c r="Q53" s="809"/>
      <c r="R53" s="809"/>
      <c r="S53" s="809"/>
      <c r="T53" s="809"/>
      <c r="U53" s="809"/>
      <c r="V53" s="809"/>
      <c r="W53" s="809"/>
      <c r="X53" s="809"/>
      <c r="Y53" s="810"/>
      <c r="Z53" s="577">
        <v>2</v>
      </c>
      <c r="AA53" s="555">
        <v>0.01</v>
      </c>
      <c r="AB53" s="556">
        <v>0.01</v>
      </c>
      <c r="AC53" s="595">
        <f t="shared" ref="AC53:AC63" si="3">SUM(Z53/C53)</f>
        <v>1</v>
      </c>
    </row>
    <row r="54" spans="1:30" ht="22.5" thickBot="1">
      <c r="B54" s="491" t="s">
        <v>38</v>
      </c>
      <c r="C54" s="520">
        <v>2</v>
      </c>
      <c r="D54" s="585" t="s">
        <v>20</v>
      </c>
      <c r="E54" s="572" t="s">
        <v>20</v>
      </c>
      <c r="F54" s="573"/>
      <c r="G54" s="573"/>
      <c r="H54" s="570"/>
      <c r="I54" s="573"/>
      <c r="J54" s="564"/>
      <c r="K54" s="573"/>
      <c r="L54" s="573"/>
      <c r="M54" s="564"/>
      <c r="N54" s="811"/>
      <c r="O54" s="811"/>
      <c r="P54" s="811"/>
      <c r="Q54" s="811"/>
      <c r="R54" s="811"/>
      <c r="S54" s="811"/>
      <c r="T54" s="811"/>
      <c r="U54" s="811"/>
      <c r="V54" s="811"/>
      <c r="W54" s="811"/>
      <c r="X54" s="811"/>
      <c r="Y54" s="812"/>
      <c r="Z54" s="577">
        <v>2</v>
      </c>
      <c r="AA54" s="555">
        <v>0</v>
      </c>
      <c r="AB54" s="556">
        <v>0</v>
      </c>
      <c r="AC54" s="595">
        <f t="shared" si="3"/>
        <v>1</v>
      </c>
    </row>
    <row r="55" spans="1:30" ht="22.5" thickBot="1">
      <c r="B55" s="491" t="s">
        <v>65</v>
      </c>
      <c r="C55" s="520">
        <v>1</v>
      </c>
      <c r="D55" s="586"/>
      <c r="E55" s="513"/>
      <c r="F55" s="573"/>
      <c r="G55" s="573"/>
      <c r="H55" s="570"/>
      <c r="I55" s="573"/>
      <c r="J55" s="564"/>
      <c r="K55" s="573"/>
      <c r="L55" s="573"/>
      <c r="M55" s="565" t="s">
        <v>20</v>
      </c>
      <c r="N55" s="811"/>
      <c r="O55" s="811"/>
      <c r="P55" s="811"/>
      <c r="Q55" s="811"/>
      <c r="R55" s="811"/>
      <c r="S55" s="811"/>
      <c r="T55" s="811"/>
      <c r="U55" s="811"/>
      <c r="V55" s="811"/>
      <c r="W55" s="811"/>
      <c r="X55" s="811"/>
      <c r="Y55" s="812"/>
      <c r="Z55" s="577">
        <v>1</v>
      </c>
      <c r="AA55" s="555">
        <v>0</v>
      </c>
      <c r="AB55" s="556">
        <v>0</v>
      </c>
      <c r="AC55" s="595">
        <f t="shared" si="3"/>
        <v>1</v>
      </c>
    </row>
    <row r="56" spans="1:30" ht="22.5" thickBot="1">
      <c r="B56" s="491" t="s">
        <v>81</v>
      </c>
      <c r="C56" s="520">
        <v>1</v>
      </c>
      <c r="D56" s="586"/>
      <c r="E56" s="513"/>
      <c r="F56" s="573"/>
      <c r="G56" s="573"/>
      <c r="H56" s="570"/>
      <c r="I56" s="573"/>
      <c r="J56" s="564"/>
      <c r="K56" s="573"/>
      <c r="L56" s="573"/>
      <c r="M56" s="574" t="s">
        <v>20</v>
      </c>
      <c r="N56" s="811"/>
      <c r="O56" s="811"/>
      <c r="P56" s="811"/>
      <c r="Q56" s="811"/>
      <c r="R56" s="811"/>
      <c r="S56" s="811"/>
      <c r="T56" s="811"/>
      <c r="U56" s="811"/>
      <c r="V56" s="811"/>
      <c r="W56" s="811"/>
      <c r="X56" s="811"/>
      <c r="Y56" s="812"/>
      <c r="Z56" s="577">
        <v>1</v>
      </c>
      <c r="AA56" s="555">
        <v>0</v>
      </c>
      <c r="AB56" s="556">
        <v>0</v>
      </c>
      <c r="AC56" s="595">
        <f t="shared" si="3"/>
        <v>1</v>
      </c>
    </row>
    <row r="57" spans="1:30" ht="22.5" thickBot="1">
      <c r="B57" s="491" t="s">
        <v>55</v>
      </c>
      <c r="C57" s="520">
        <v>4</v>
      </c>
      <c r="D57" s="585" t="s">
        <v>20</v>
      </c>
      <c r="E57" s="572" t="s">
        <v>20</v>
      </c>
      <c r="F57" s="573" t="s">
        <v>7</v>
      </c>
      <c r="G57" s="573"/>
      <c r="H57" s="563" t="s">
        <v>20</v>
      </c>
      <c r="I57" s="573"/>
      <c r="J57" s="564"/>
      <c r="K57" s="573"/>
      <c r="L57" s="573"/>
      <c r="M57" s="575" t="s">
        <v>21</v>
      </c>
      <c r="N57" s="811"/>
      <c r="O57" s="811"/>
      <c r="P57" s="811"/>
      <c r="Q57" s="811"/>
      <c r="R57" s="811"/>
      <c r="S57" s="811"/>
      <c r="T57" s="811"/>
      <c r="U57" s="811"/>
      <c r="V57" s="811"/>
      <c r="W57" s="811"/>
      <c r="X57" s="811"/>
      <c r="Y57" s="812"/>
      <c r="Z57" s="577">
        <v>3</v>
      </c>
      <c r="AA57" s="555">
        <v>1</v>
      </c>
      <c r="AB57" s="556">
        <v>0</v>
      </c>
      <c r="AC57" s="595">
        <f t="shared" si="3"/>
        <v>0.75</v>
      </c>
    </row>
    <row r="58" spans="1:30" ht="22.5" thickBot="1">
      <c r="B58" s="491" t="s">
        <v>35</v>
      </c>
      <c r="C58" s="520">
        <v>2</v>
      </c>
      <c r="D58" s="585" t="s">
        <v>20</v>
      </c>
      <c r="E58" s="563" t="s">
        <v>21</v>
      </c>
      <c r="F58" s="573"/>
      <c r="G58" s="573"/>
      <c r="H58" s="513"/>
      <c r="I58" s="573"/>
      <c r="J58" s="564"/>
      <c r="K58" s="573"/>
      <c r="L58" s="573"/>
      <c r="M58" s="564"/>
      <c r="N58" s="811"/>
      <c r="O58" s="811"/>
      <c r="P58" s="811"/>
      <c r="Q58" s="811"/>
      <c r="R58" s="811"/>
      <c r="S58" s="811"/>
      <c r="T58" s="811"/>
      <c r="U58" s="811"/>
      <c r="V58" s="811"/>
      <c r="W58" s="811"/>
      <c r="X58" s="811"/>
      <c r="Y58" s="812"/>
      <c r="Z58" s="577">
        <v>1</v>
      </c>
      <c r="AA58" s="555">
        <v>1</v>
      </c>
      <c r="AB58" s="556">
        <v>0</v>
      </c>
      <c r="AC58" s="595">
        <f t="shared" si="3"/>
        <v>0.5</v>
      </c>
    </row>
    <row r="59" spans="1:30" ht="22.5" thickBot="1">
      <c r="B59" s="491" t="s">
        <v>34</v>
      </c>
      <c r="C59" s="520">
        <v>3</v>
      </c>
      <c r="D59" s="587" t="s">
        <v>21</v>
      </c>
      <c r="E59" s="572" t="s">
        <v>20</v>
      </c>
      <c r="F59" s="573"/>
      <c r="G59" s="573"/>
      <c r="H59" s="563" t="s">
        <v>25</v>
      </c>
      <c r="I59" s="573"/>
      <c r="J59" s="564"/>
      <c r="K59" s="573"/>
      <c r="L59" s="573"/>
      <c r="M59" s="564"/>
      <c r="N59" s="811"/>
      <c r="O59" s="811"/>
      <c r="P59" s="811"/>
      <c r="Q59" s="811"/>
      <c r="R59" s="811"/>
      <c r="S59" s="811"/>
      <c r="T59" s="811"/>
      <c r="U59" s="811"/>
      <c r="V59" s="811"/>
      <c r="W59" s="811"/>
      <c r="X59" s="811"/>
      <c r="Y59" s="812"/>
      <c r="Z59" s="577">
        <v>1</v>
      </c>
      <c r="AA59" s="555">
        <v>1</v>
      </c>
      <c r="AB59" s="556">
        <v>1</v>
      </c>
      <c r="AC59" s="595">
        <f t="shared" si="3"/>
        <v>0.33333333333333331</v>
      </c>
    </row>
    <row r="60" spans="1:30" ht="22.5" thickBot="1">
      <c r="B60" s="491" t="s">
        <v>32</v>
      </c>
      <c r="C60" s="520">
        <v>3</v>
      </c>
      <c r="D60" s="587" t="s">
        <v>21</v>
      </c>
      <c r="E60" s="563" t="s">
        <v>21</v>
      </c>
      <c r="F60" s="573"/>
      <c r="G60" s="573"/>
      <c r="H60" s="563" t="s">
        <v>25</v>
      </c>
      <c r="I60" s="573"/>
      <c r="J60" s="564"/>
      <c r="K60" s="573"/>
      <c r="L60" s="573"/>
      <c r="M60" s="564"/>
      <c r="N60" s="811"/>
      <c r="O60" s="811"/>
      <c r="P60" s="811"/>
      <c r="Q60" s="811"/>
      <c r="R60" s="811"/>
      <c r="S60" s="811"/>
      <c r="T60" s="811"/>
      <c r="U60" s="811"/>
      <c r="V60" s="811"/>
      <c r="W60" s="811"/>
      <c r="X60" s="811"/>
      <c r="Y60" s="812"/>
      <c r="Z60" s="577">
        <v>0</v>
      </c>
      <c r="AA60" s="555">
        <v>2</v>
      </c>
      <c r="AB60" s="556">
        <v>1</v>
      </c>
      <c r="AC60" s="595">
        <f t="shared" si="3"/>
        <v>0</v>
      </c>
    </row>
    <row r="61" spans="1:30" ht="22.5" thickBot="1">
      <c r="B61" s="491" t="s">
        <v>37</v>
      </c>
      <c r="C61" s="520">
        <v>2</v>
      </c>
      <c r="D61" s="587" t="s">
        <v>21</v>
      </c>
      <c r="E61" s="563" t="s">
        <v>21</v>
      </c>
      <c r="F61" s="573"/>
      <c r="G61" s="573"/>
      <c r="H61" s="570"/>
      <c r="I61" s="573"/>
      <c r="J61" s="564"/>
      <c r="K61" s="573"/>
      <c r="L61" s="573"/>
      <c r="M61" s="564"/>
      <c r="N61" s="811"/>
      <c r="O61" s="811"/>
      <c r="P61" s="811"/>
      <c r="Q61" s="811"/>
      <c r="R61" s="811"/>
      <c r="S61" s="811"/>
      <c r="T61" s="811"/>
      <c r="U61" s="811"/>
      <c r="V61" s="811"/>
      <c r="W61" s="811"/>
      <c r="X61" s="811"/>
      <c r="Y61" s="812"/>
      <c r="Z61" s="577">
        <v>0</v>
      </c>
      <c r="AA61" s="555">
        <v>2</v>
      </c>
      <c r="AB61" s="556">
        <v>0</v>
      </c>
      <c r="AC61" s="595">
        <f t="shared" si="3"/>
        <v>0</v>
      </c>
    </row>
    <row r="62" spans="1:30" ht="22.5" thickBot="1">
      <c r="B62" s="491" t="s">
        <v>41</v>
      </c>
      <c r="C62" s="520">
        <v>2</v>
      </c>
      <c r="D62" s="587" t="s">
        <v>21</v>
      </c>
      <c r="E62" s="563" t="s">
        <v>21</v>
      </c>
      <c r="F62" s="573"/>
      <c r="G62" s="573"/>
      <c r="H62" s="570"/>
      <c r="I62" s="573"/>
      <c r="J62" s="564"/>
      <c r="K62" s="573"/>
      <c r="L62" s="573"/>
      <c r="M62" s="576"/>
      <c r="N62" s="811"/>
      <c r="O62" s="811"/>
      <c r="P62" s="811"/>
      <c r="Q62" s="811"/>
      <c r="R62" s="811"/>
      <c r="S62" s="811"/>
      <c r="T62" s="811"/>
      <c r="U62" s="811"/>
      <c r="V62" s="811"/>
      <c r="W62" s="811"/>
      <c r="X62" s="811"/>
      <c r="Y62" s="812"/>
      <c r="Z62" s="577">
        <v>0</v>
      </c>
      <c r="AA62" s="555">
        <v>2</v>
      </c>
      <c r="AB62" s="556">
        <v>0</v>
      </c>
      <c r="AC62" s="595">
        <f t="shared" si="3"/>
        <v>0</v>
      </c>
    </row>
    <row r="63" spans="1:30" ht="22.5" thickBot="1">
      <c r="B63" s="504" t="s">
        <v>51</v>
      </c>
      <c r="C63" s="521">
        <v>2</v>
      </c>
      <c r="D63" s="588" t="s">
        <v>7</v>
      </c>
      <c r="E63" s="522"/>
      <c r="F63" s="522"/>
      <c r="G63" s="522"/>
      <c r="H63" s="518" t="s">
        <v>21</v>
      </c>
      <c r="I63" s="522"/>
      <c r="J63" s="517"/>
      <c r="K63" s="522"/>
      <c r="L63" s="522"/>
      <c r="M63" s="523" t="s">
        <v>21</v>
      </c>
      <c r="N63" s="813"/>
      <c r="O63" s="813"/>
      <c r="P63" s="813"/>
      <c r="Q63" s="813"/>
      <c r="R63" s="813"/>
      <c r="S63" s="813"/>
      <c r="T63" s="813"/>
      <c r="U63" s="813"/>
      <c r="V63" s="813"/>
      <c r="W63" s="813"/>
      <c r="X63" s="813"/>
      <c r="Y63" s="814"/>
      <c r="Z63" s="578">
        <v>0</v>
      </c>
      <c r="AA63" s="568">
        <v>2</v>
      </c>
      <c r="AB63" s="569">
        <v>0</v>
      </c>
      <c r="AC63" s="595">
        <f t="shared" si="3"/>
        <v>0</v>
      </c>
    </row>
  </sheetData>
  <sortState xmlns:xlrd2="http://schemas.microsoft.com/office/spreadsheetml/2017/richdata2" ref="B6:AC31">
    <sortCondition descending="1" ref="Z6:Z31"/>
  </sortState>
  <mergeCells count="11">
    <mergeCell ref="B2:AC2"/>
    <mergeCell ref="N53:Y63"/>
    <mergeCell ref="T3:U3"/>
    <mergeCell ref="V3:W3"/>
    <mergeCell ref="T34:U34"/>
    <mergeCell ref="V34:W34"/>
    <mergeCell ref="T52:U52"/>
    <mergeCell ref="V52:W52"/>
    <mergeCell ref="K35:Y49"/>
    <mergeCell ref="B33:AC33"/>
    <mergeCell ref="B51:AC51"/>
  </mergeCells>
  <pageMargins left="0.75" right="0.75" top="1" bottom="1" header="0.5" footer="0.5"/>
  <pageSetup orientation="portrait" horizontalDpi="4294967292" verticalDpi="4294967292" r:id="rId1"/>
  <headerFooter>
    <oddHeader>&amp;C&amp;"Calibri"&amp;10&amp;K000000 Internal Use Only&amp;1#_x000D_</oddHeader>
  </headerFooter>
  <ignoredErrors>
    <ignoredError sqref="D53:M60 D35:J46" twoDigitTextYea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B2:AV55"/>
  <sheetViews>
    <sheetView showGridLines="0" zoomScale="80" zoomScaleNormal="80" zoomScalePageLayoutView="150" workbookViewId="0">
      <selection activeCell="AH25" sqref="AH25"/>
    </sheetView>
  </sheetViews>
  <sheetFormatPr defaultColWidth="11.42578125" defaultRowHeight="15"/>
  <cols>
    <col min="1" max="1" width="1.7109375" customWidth="1"/>
    <col min="2" max="2" width="13.140625" bestFit="1" customWidth="1"/>
    <col min="3" max="14" width="6.140625" bestFit="1" customWidth="1"/>
    <col min="15" max="19" width="6.140625" customWidth="1"/>
    <col min="20" max="20" width="8.5703125" customWidth="1"/>
    <col min="21" max="21" width="1.7109375" customWidth="1"/>
    <col min="22" max="22" width="10.85546875" bestFit="1" customWidth="1"/>
    <col min="23" max="34" width="6.140625" bestFit="1" customWidth="1"/>
    <col min="35" max="39" width="6.140625" customWidth="1"/>
    <col min="40" max="40" width="5.28515625" bestFit="1" customWidth="1"/>
    <col min="41" max="41" width="3.7109375" customWidth="1"/>
    <col min="46" max="46" width="4.42578125" customWidth="1"/>
  </cols>
  <sheetData>
    <row r="2" spans="2:48" ht="33" customHeight="1">
      <c r="B2" s="829" t="s">
        <v>110</v>
      </c>
      <c r="C2" s="829"/>
      <c r="D2" s="829"/>
      <c r="E2" s="829"/>
      <c r="F2" s="829"/>
      <c r="G2" s="829"/>
      <c r="H2" s="829"/>
      <c r="I2" s="829"/>
      <c r="J2" s="829"/>
      <c r="K2" s="829"/>
      <c r="L2" s="829"/>
      <c r="M2" s="829"/>
      <c r="N2" s="829"/>
      <c r="O2" s="829"/>
      <c r="P2" s="829"/>
      <c r="Q2" s="829"/>
      <c r="R2" s="829"/>
      <c r="S2" s="829"/>
      <c r="T2" s="829"/>
      <c r="U2" s="30"/>
      <c r="V2" s="829" t="s">
        <v>111</v>
      </c>
      <c r="W2" s="829"/>
      <c r="X2" s="829"/>
      <c r="Y2" s="829"/>
      <c r="Z2" s="829"/>
      <c r="AA2" s="829"/>
      <c r="AB2" s="829"/>
      <c r="AC2" s="829"/>
      <c r="AD2" s="829"/>
      <c r="AE2" s="829"/>
      <c r="AF2" s="829"/>
      <c r="AG2" s="829"/>
      <c r="AH2" s="829"/>
      <c r="AI2" s="829"/>
      <c r="AJ2" s="829"/>
      <c r="AK2" s="829"/>
      <c r="AL2" s="829"/>
      <c r="AM2" s="829"/>
      <c r="AN2" s="829"/>
      <c r="AP2" s="830" t="s">
        <v>344</v>
      </c>
      <c r="AQ2" s="830"/>
      <c r="AR2" s="830"/>
      <c r="AS2" s="830"/>
    </row>
    <row r="3" spans="2:48" ht="40.5" customHeight="1">
      <c r="B3" s="84" t="s">
        <v>46</v>
      </c>
      <c r="C3" s="84">
        <v>11</v>
      </c>
      <c r="D3" s="84">
        <v>12</v>
      </c>
      <c r="E3" s="84">
        <v>13</v>
      </c>
      <c r="F3" s="84">
        <v>14</v>
      </c>
      <c r="G3" s="84">
        <v>15</v>
      </c>
      <c r="H3" s="84">
        <v>16</v>
      </c>
      <c r="I3" s="84">
        <v>17</v>
      </c>
      <c r="J3" s="84">
        <v>18</v>
      </c>
      <c r="K3" s="84">
        <v>19</v>
      </c>
      <c r="L3" s="88" t="s">
        <v>398</v>
      </c>
      <c r="M3" s="84">
        <v>21</v>
      </c>
      <c r="N3" s="88">
        <v>22</v>
      </c>
      <c r="O3" s="88" t="s">
        <v>366</v>
      </c>
      <c r="P3" s="88">
        <v>23</v>
      </c>
      <c r="Q3" s="88" t="s">
        <v>364</v>
      </c>
      <c r="R3" s="88">
        <v>24</v>
      </c>
      <c r="S3" s="88">
        <v>25</v>
      </c>
      <c r="T3" s="84" t="s">
        <v>5</v>
      </c>
      <c r="U3" s="66"/>
      <c r="V3" s="84" t="s">
        <v>46</v>
      </c>
      <c r="W3" s="84">
        <v>11</v>
      </c>
      <c r="X3" s="84">
        <v>12</v>
      </c>
      <c r="Y3" s="84">
        <v>13</v>
      </c>
      <c r="Z3" s="84">
        <v>14</v>
      </c>
      <c r="AA3" s="84">
        <v>15</v>
      </c>
      <c r="AB3" s="84">
        <v>16</v>
      </c>
      <c r="AC3" s="84">
        <v>17</v>
      </c>
      <c r="AD3" s="84">
        <v>18</v>
      </c>
      <c r="AE3" s="84">
        <v>19</v>
      </c>
      <c r="AF3" s="88" t="s">
        <v>398</v>
      </c>
      <c r="AG3" s="84">
        <v>21</v>
      </c>
      <c r="AH3" s="88">
        <v>22</v>
      </c>
      <c r="AI3" s="88" t="s">
        <v>366</v>
      </c>
      <c r="AJ3" s="88">
        <v>23</v>
      </c>
      <c r="AK3" s="88" t="s">
        <v>364</v>
      </c>
      <c r="AL3" s="88">
        <v>24</v>
      </c>
      <c r="AM3" s="88">
        <v>25</v>
      </c>
      <c r="AN3" s="80" t="s">
        <v>5</v>
      </c>
      <c r="AP3" s="139" t="s">
        <v>46</v>
      </c>
      <c r="AQ3" s="97" t="s">
        <v>212</v>
      </c>
      <c r="AR3" s="286" t="s">
        <v>213</v>
      </c>
      <c r="AS3" s="194" t="s">
        <v>326</v>
      </c>
    </row>
    <row r="4" spans="2:48" ht="21.95" customHeight="1">
      <c r="B4" s="82" t="s">
        <v>65</v>
      </c>
      <c r="C4" s="67"/>
      <c r="D4" s="67">
        <v>1</v>
      </c>
      <c r="E4" s="67"/>
      <c r="F4" s="67">
        <v>1</v>
      </c>
      <c r="G4" s="67">
        <v>2</v>
      </c>
      <c r="H4" s="67">
        <v>1</v>
      </c>
      <c r="I4" s="67">
        <v>2</v>
      </c>
      <c r="J4" s="67">
        <v>1</v>
      </c>
      <c r="K4" s="67"/>
      <c r="L4" s="67">
        <v>1</v>
      </c>
      <c r="M4" s="67">
        <v>1</v>
      </c>
      <c r="N4" s="81">
        <v>4</v>
      </c>
      <c r="O4" s="67">
        <v>1</v>
      </c>
      <c r="P4" s="67">
        <v>1</v>
      </c>
      <c r="Q4" s="67">
        <v>1</v>
      </c>
      <c r="R4" s="67">
        <v>3</v>
      </c>
      <c r="S4" s="67">
        <v>3</v>
      </c>
      <c r="T4" s="81">
        <f>SUM(C4:S4)</f>
        <v>23</v>
      </c>
      <c r="U4" s="83"/>
      <c r="V4" s="82" t="s">
        <v>40</v>
      </c>
      <c r="W4" s="67"/>
      <c r="X4" s="353"/>
      <c r="Y4" s="67"/>
      <c r="Z4" s="67">
        <v>1</v>
      </c>
      <c r="AA4" s="67"/>
      <c r="AB4" s="67">
        <v>1</v>
      </c>
      <c r="AC4" s="67">
        <v>1</v>
      </c>
      <c r="AD4" s="67">
        <v>2</v>
      </c>
      <c r="AE4" s="67"/>
      <c r="AF4" s="67"/>
      <c r="AG4" s="67">
        <v>2</v>
      </c>
      <c r="AH4" s="67">
        <v>2</v>
      </c>
      <c r="AI4" s="67"/>
      <c r="AJ4" s="81">
        <v>5</v>
      </c>
      <c r="AK4" s="67">
        <v>1</v>
      </c>
      <c r="AL4" s="67">
        <v>2</v>
      </c>
      <c r="AM4" s="67">
        <v>2</v>
      </c>
      <c r="AN4" s="81">
        <f>SUM(W4:AM4)</f>
        <v>19</v>
      </c>
      <c r="AP4" s="285" t="s">
        <v>65</v>
      </c>
      <c r="AQ4" s="97">
        <v>23</v>
      </c>
      <c r="AR4" s="286">
        <v>10</v>
      </c>
      <c r="AS4" s="194">
        <f t="shared" ref="AS4:AS25" si="0">SUM(AQ4:AR4)</f>
        <v>33</v>
      </c>
      <c r="AU4" s="882"/>
      <c r="AV4" s="356"/>
    </row>
    <row r="5" spans="2:48" ht="21.95" customHeight="1">
      <c r="B5" s="82" t="s">
        <v>37</v>
      </c>
      <c r="C5" s="67"/>
      <c r="D5" s="67">
        <v>3</v>
      </c>
      <c r="E5" s="67">
        <v>1</v>
      </c>
      <c r="F5" s="67">
        <v>3</v>
      </c>
      <c r="G5" s="67"/>
      <c r="H5" s="67">
        <v>2</v>
      </c>
      <c r="I5" s="67"/>
      <c r="J5" s="67"/>
      <c r="K5" s="67"/>
      <c r="L5" s="67">
        <v>2</v>
      </c>
      <c r="M5" s="67">
        <v>2</v>
      </c>
      <c r="N5" s="67">
        <v>1</v>
      </c>
      <c r="O5" s="67"/>
      <c r="P5" s="67"/>
      <c r="Q5" s="67"/>
      <c r="R5" s="67">
        <v>1</v>
      </c>
      <c r="S5" s="81">
        <v>4</v>
      </c>
      <c r="T5" s="81">
        <f>SUM(C5:S5)</f>
        <v>19</v>
      </c>
      <c r="U5" s="83"/>
      <c r="V5" s="82" t="s">
        <v>65</v>
      </c>
      <c r="W5" s="67"/>
      <c r="X5" s="354"/>
      <c r="Y5" s="67">
        <v>1</v>
      </c>
      <c r="Z5" s="67">
        <v>1</v>
      </c>
      <c r="AA5" s="67">
        <v>2</v>
      </c>
      <c r="AB5" s="67"/>
      <c r="AC5" s="67"/>
      <c r="AD5" s="67"/>
      <c r="AE5" s="67">
        <v>1</v>
      </c>
      <c r="AF5" s="67"/>
      <c r="AG5" s="67">
        <v>2</v>
      </c>
      <c r="AH5" s="67"/>
      <c r="AI5" s="67"/>
      <c r="AJ5" s="67"/>
      <c r="AK5" s="67">
        <v>1</v>
      </c>
      <c r="AL5" s="67">
        <v>1</v>
      </c>
      <c r="AM5" s="67">
        <v>1</v>
      </c>
      <c r="AN5" s="81">
        <f t="shared" ref="AN5:AN17" si="1">SUM(W5:AM5)</f>
        <v>10</v>
      </c>
      <c r="AP5" s="285" t="s">
        <v>37</v>
      </c>
      <c r="AQ5" s="97">
        <v>19</v>
      </c>
      <c r="AR5" s="286">
        <v>5</v>
      </c>
      <c r="AS5" s="194">
        <f t="shared" si="0"/>
        <v>24</v>
      </c>
    </row>
    <row r="6" spans="2:48" ht="21.95" customHeight="1">
      <c r="B6" s="82" t="s">
        <v>47</v>
      </c>
      <c r="C6" s="67">
        <v>1</v>
      </c>
      <c r="D6" s="67">
        <v>1</v>
      </c>
      <c r="E6" s="67">
        <v>1</v>
      </c>
      <c r="F6" s="67"/>
      <c r="G6" s="67">
        <v>1</v>
      </c>
      <c r="H6" s="67"/>
      <c r="I6" s="67">
        <v>3</v>
      </c>
      <c r="J6" s="67"/>
      <c r="K6" s="67">
        <v>1</v>
      </c>
      <c r="L6" s="67"/>
      <c r="M6" s="67">
        <v>1</v>
      </c>
      <c r="N6" s="67">
        <v>1</v>
      </c>
      <c r="O6" s="67"/>
      <c r="P6" s="67">
        <v>1</v>
      </c>
      <c r="Q6" s="67"/>
      <c r="R6" s="67">
        <v>3</v>
      </c>
      <c r="S6" s="67">
        <v>1</v>
      </c>
      <c r="T6" s="81">
        <f>SUM(C6:S6)</f>
        <v>15</v>
      </c>
      <c r="U6" s="83"/>
      <c r="V6" s="82" t="s">
        <v>66</v>
      </c>
      <c r="W6" s="67"/>
      <c r="X6" s="354"/>
      <c r="Y6" s="67"/>
      <c r="Z6" s="67"/>
      <c r="AA6" s="67"/>
      <c r="AB6" s="67">
        <v>2</v>
      </c>
      <c r="AC6" s="67">
        <v>1</v>
      </c>
      <c r="AD6" s="67"/>
      <c r="AE6" s="67"/>
      <c r="AF6" s="67"/>
      <c r="AG6" s="67">
        <v>1</v>
      </c>
      <c r="AH6" s="67">
        <v>1</v>
      </c>
      <c r="AI6" s="67">
        <v>1</v>
      </c>
      <c r="AJ6" s="67">
        <v>2</v>
      </c>
      <c r="AK6" s="67"/>
      <c r="AL6" s="67"/>
      <c r="AM6" s="67"/>
      <c r="AN6" s="81">
        <f t="shared" si="1"/>
        <v>8</v>
      </c>
      <c r="AP6" s="285" t="s">
        <v>40</v>
      </c>
      <c r="AQ6" s="97">
        <v>4</v>
      </c>
      <c r="AR6" s="286">
        <v>19</v>
      </c>
      <c r="AS6" s="194">
        <f t="shared" si="0"/>
        <v>23</v>
      </c>
      <c r="AU6" s="882"/>
      <c r="AV6" s="356"/>
    </row>
    <row r="7" spans="2:48" ht="21.95" customHeight="1">
      <c r="B7" s="82" t="s">
        <v>63</v>
      </c>
      <c r="C7" s="67"/>
      <c r="D7" s="67">
        <v>1</v>
      </c>
      <c r="E7" s="67">
        <v>2</v>
      </c>
      <c r="F7" s="67">
        <v>1</v>
      </c>
      <c r="G7" s="67"/>
      <c r="H7" s="67"/>
      <c r="I7" s="67">
        <v>1</v>
      </c>
      <c r="J7" s="67"/>
      <c r="K7" s="67"/>
      <c r="L7" s="67"/>
      <c r="M7" s="67">
        <v>2</v>
      </c>
      <c r="N7" s="67"/>
      <c r="O7" s="67"/>
      <c r="P7" s="67">
        <v>3</v>
      </c>
      <c r="Q7" s="67"/>
      <c r="R7" s="67">
        <v>1</v>
      </c>
      <c r="S7" s="67"/>
      <c r="T7" s="81">
        <f>SUM(C7:S7)</f>
        <v>11</v>
      </c>
      <c r="U7" s="83"/>
      <c r="V7" s="82" t="s">
        <v>81</v>
      </c>
      <c r="W7" s="67"/>
      <c r="X7" s="354"/>
      <c r="Y7" s="67"/>
      <c r="Z7" s="67">
        <v>1</v>
      </c>
      <c r="AA7" s="67">
        <v>2</v>
      </c>
      <c r="AB7" s="67"/>
      <c r="AC7" s="67">
        <v>1</v>
      </c>
      <c r="AD7" s="67"/>
      <c r="AE7" s="67">
        <v>1</v>
      </c>
      <c r="AF7" s="67"/>
      <c r="AG7" s="67"/>
      <c r="AH7" s="67"/>
      <c r="AI7" s="67"/>
      <c r="AJ7" s="67"/>
      <c r="AK7" s="67"/>
      <c r="AL7" s="67"/>
      <c r="AM7" s="67">
        <v>1</v>
      </c>
      <c r="AN7" s="81">
        <f t="shared" si="1"/>
        <v>6</v>
      </c>
      <c r="AP7" s="285" t="s">
        <v>63</v>
      </c>
      <c r="AQ7" s="97">
        <v>11</v>
      </c>
      <c r="AR7" s="286">
        <v>4</v>
      </c>
      <c r="AS7" s="194">
        <f t="shared" si="0"/>
        <v>15</v>
      </c>
    </row>
    <row r="8" spans="2:48" ht="21.95" customHeight="1">
      <c r="B8" s="82" t="s">
        <v>81</v>
      </c>
      <c r="C8" s="67"/>
      <c r="D8" s="67"/>
      <c r="E8" s="67">
        <v>1</v>
      </c>
      <c r="F8" s="67">
        <v>1</v>
      </c>
      <c r="G8" s="67">
        <v>1</v>
      </c>
      <c r="H8" s="67"/>
      <c r="I8" s="67"/>
      <c r="J8" s="67">
        <v>1</v>
      </c>
      <c r="K8" s="67">
        <v>1</v>
      </c>
      <c r="L8" s="67"/>
      <c r="M8" s="67">
        <v>1</v>
      </c>
      <c r="N8" s="67">
        <v>1</v>
      </c>
      <c r="O8" s="67"/>
      <c r="P8" s="67"/>
      <c r="Q8" s="67"/>
      <c r="R8" s="67">
        <v>1</v>
      </c>
      <c r="S8" s="67">
        <v>1</v>
      </c>
      <c r="T8" s="81">
        <f>SUM(C8:S8)</f>
        <v>9</v>
      </c>
      <c r="U8" s="83"/>
      <c r="V8" s="82" t="s">
        <v>37</v>
      </c>
      <c r="W8" s="67"/>
      <c r="X8" s="354"/>
      <c r="Y8" s="67"/>
      <c r="Z8" s="67"/>
      <c r="AA8" s="67"/>
      <c r="AB8" s="67"/>
      <c r="AC8" s="67"/>
      <c r="AD8" s="67"/>
      <c r="AE8" s="67"/>
      <c r="AF8" s="67">
        <v>1</v>
      </c>
      <c r="AG8" s="67">
        <v>3</v>
      </c>
      <c r="AH8" s="67">
        <v>1</v>
      </c>
      <c r="AI8" s="67"/>
      <c r="AJ8" s="67"/>
      <c r="AK8" s="67"/>
      <c r="AL8" s="67"/>
      <c r="AM8" s="67"/>
      <c r="AN8" s="81">
        <f t="shared" si="1"/>
        <v>5</v>
      </c>
      <c r="AP8" s="285" t="s">
        <v>47</v>
      </c>
      <c r="AQ8" s="97">
        <v>15</v>
      </c>
      <c r="AR8" s="286">
        <v>0</v>
      </c>
      <c r="AS8" s="194">
        <f t="shared" si="0"/>
        <v>15</v>
      </c>
    </row>
    <row r="9" spans="2:48" ht="21.95" customHeight="1">
      <c r="B9" s="82" t="s">
        <v>50</v>
      </c>
      <c r="C9" s="67"/>
      <c r="D9" s="67"/>
      <c r="E9" s="67"/>
      <c r="F9" s="67"/>
      <c r="G9" s="67">
        <v>1</v>
      </c>
      <c r="H9" s="67">
        <v>1</v>
      </c>
      <c r="I9" s="67">
        <v>1</v>
      </c>
      <c r="J9" s="67">
        <v>2</v>
      </c>
      <c r="K9" s="67"/>
      <c r="L9" s="67"/>
      <c r="M9" s="67"/>
      <c r="N9" s="67">
        <v>1</v>
      </c>
      <c r="O9" s="67">
        <v>1</v>
      </c>
      <c r="P9" s="67">
        <v>1</v>
      </c>
      <c r="Q9" s="67"/>
      <c r="R9" s="67"/>
      <c r="S9" s="67"/>
      <c r="T9" s="81">
        <f>SUM(C9:S9)</f>
        <v>8</v>
      </c>
      <c r="U9" s="83"/>
      <c r="V9" s="82" t="s">
        <v>63</v>
      </c>
      <c r="W9" s="67"/>
      <c r="X9" s="354"/>
      <c r="Y9" s="67">
        <v>1</v>
      </c>
      <c r="Z9" s="67"/>
      <c r="AA9" s="67"/>
      <c r="AB9" s="67"/>
      <c r="AC9" s="67"/>
      <c r="AD9" s="67"/>
      <c r="AE9" s="67"/>
      <c r="AF9" s="67"/>
      <c r="AG9" s="67"/>
      <c r="AH9" s="67">
        <v>2</v>
      </c>
      <c r="AI9" s="67">
        <v>1</v>
      </c>
      <c r="AJ9" s="67"/>
      <c r="AK9" s="67"/>
      <c r="AL9" s="67"/>
      <c r="AM9" s="67"/>
      <c r="AN9" s="81">
        <f t="shared" si="1"/>
        <v>4</v>
      </c>
      <c r="AP9" s="285" t="s">
        <v>81</v>
      </c>
      <c r="AQ9" s="97">
        <v>9</v>
      </c>
      <c r="AR9" s="286">
        <v>6</v>
      </c>
      <c r="AS9" s="194">
        <f t="shared" si="0"/>
        <v>15</v>
      </c>
    </row>
    <row r="10" spans="2:48" ht="21.95" customHeight="1">
      <c r="B10" s="82" t="s">
        <v>55</v>
      </c>
      <c r="C10" s="67">
        <v>1</v>
      </c>
      <c r="D10" s="67"/>
      <c r="E10" s="67"/>
      <c r="F10" s="67"/>
      <c r="G10" s="67"/>
      <c r="H10" s="67"/>
      <c r="I10" s="67"/>
      <c r="J10" s="67">
        <v>2</v>
      </c>
      <c r="K10" s="67"/>
      <c r="L10" s="67">
        <v>2</v>
      </c>
      <c r="M10" s="67"/>
      <c r="N10" s="67"/>
      <c r="O10" s="67"/>
      <c r="P10" s="67"/>
      <c r="Q10" s="67">
        <v>1</v>
      </c>
      <c r="R10" s="67">
        <v>1</v>
      </c>
      <c r="S10" s="67">
        <v>1</v>
      </c>
      <c r="T10" s="81">
        <f>SUM(C10:S10)</f>
        <v>8</v>
      </c>
      <c r="U10" s="83"/>
      <c r="V10" s="82" t="s">
        <v>38</v>
      </c>
      <c r="W10" s="67">
        <v>1</v>
      </c>
      <c r="X10" s="354"/>
      <c r="Y10" s="67"/>
      <c r="Z10" s="67"/>
      <c r="AA10" s="67"/>
      <c r="AB10" s="67"/>
      <c r="AC10" s="67"/>
      <c r="AD10" s="67"/>
      <c r="AE10" s="67">
        <v>1</v>
      </c>
      <c r="AF10" s="67"/>
      <c r="AG10" s="67"/>
      <c r="AH10" s="67"/>
      <c r="AI10" s="67"/>
      <c r="AJ10" s="67">
        <v>1</v>
      </c>
      <c r="AK10" s="67"/>
      <c r="AL10" s="67">
        <v>1</v>
      </c>
      <c r="AM10" s="67"/>
      <c r="AN10" s="81">
        <f t="shared" si="1"/>
        <v>4</v>
      </c>
      <c r="AP10" s="285" t="s">
        <v>66</v>
      </c>
      <c r="AQ10" s="97">
        <v>5</v>
      </c>
      <c r="AR10" s="286">
        <v>8</v>
      </c>
      <c r="AS10" s="194">
        <f t="shared" si="0"/>
        <v>13</v>
      </c>
    </row>
    <row r="11" spans="2:48" ht="21.95" customHeight="1">
      <c r="B11" s="82" t="s">
        <v>35</v>
      </c>
      <c r="C11" s="67"/>
      <c r="D11" s="67"/>
      <c r="E11" s="67"/>
      <c r="F11" s="67"/>
      <c r="G11" s="67"/>
      <c r="H11" s="67"/>
      <c r="I11" s="67"/>
      <c r="J11" s="67"/>
      <c r="K11" s="67">
        <v>3</v>
      </c>
      <c r="L11" s="67"/>
      <c r="M11" s="67"/>
      <c r="N11" s="67"/>
      <c r="O11" s="67"/>
      <c r="P11" s="67">
        <v>1</v>
      </c>
      <c r="Q11" s="67">
        <v>1</v>
      </c>
      <c r="R11" s="67"/>
      <c r="S11" s="67"/>
      <c r="T11" s="81">
        <f>SUM(C11:S11)</f>
        <v>5</v>
      </c>
      <c r="U11" s="83"/>
      <c r="V11" s="82" t="s">
        <v>50</v>
      </c>
      <c r="W11" s="67"/>
      <c r="X11" s="354"/>
      <c r="Y11" s="67"/>
      <c r="Z11" s="67"/>
      <c r="AA11" s="67"/>
      <c r="AB11" s="67"/>
      <c r="AC11" s="67">
        <v>1</v>
      </c>
      <c r="AD11" s="67">
        <v>1</v>
      </c>
      <c r="AE11" s="67"/>
      <c r="AF11" s="67"/>
      <c r="AG11" s="67"/>
      <c r="AH11" s="67">
        <v>1</v>
      </c>
      <c r="AI11" s="67"/>
      <c r="AJ11" s="67"/>
      <c r="AK11" s="67"/>
      <c r="AL11" s="67"/>
      <c r="AM11" s="67"/>
      <c r="AN11" s="81">
        <f t="shared" si="1"/>
        <v>3</v>
      </c>
      <c r="AP11" s="285" t="s">
        <v>50</v>
      </c>
      <c r="AQ11" s="97">
        <v>8</v>
      </c>
      <c r="AR11" s="286">
        <v>3</v>
      </c>
      <c r="AS11" s="194">
        <f t="shared" si="0"/>
        <v>11</v>
      </c>
    </row>
    <row r="12" spans="2:48" ht="21.95" customHeight="1">
      <c r="B12" s="82" t="s">
        <v>66</v>
      </c>
      <c r="C12" s="67"/>
      <c r="D12" s="67"/>
      <c r="E12" s="67"/>
      <c r="F12" s="67"/>
      <c r="G12" s="67">
        <v>1</v>
      </c>
      <c r="H12" s="67"/>
      <c r="I12" s="67">
        <v>1</v>
      </c>
      <c r="J12" s="67">
        <v>1</v>
      </c>
      <c r="K12" s="67"/>
      <c r="L12" s="67"/>
      <c r="M12" s="67"/>
      <c r="N12" s="67"/>
      <c r="O12" s="67"/>
      <c r="P12" s="67">
        <v>1</v>
      </c>
      <c r="Q12" s="67">
        <v>1</v>
      </c>
      <c r="R12" s="67"/>
      <c r="S12" s="67"/>
      <c r="T12" s="81">
        <f>SUM(C12:S12)</f>
        <v>5</v>
      </c>
      <c r="U12" s="66"/>
      <c r="V12" s="82" t="s">
        <v>55</v>
      </c>
      <c r="W12" s="67"/>
      <c r="X12" s="354"/>
      <c r="Y12" s="67"/>
      <c r="Z12" s="67">
        <v>1</v>
      </c>
      <c r="AA12" s="67"/>
      <c r="AB12" s="67"/>
      <c r="AC12" s="67"/>
      <c r="AD12" s="67"/>
      <c r="AE12" s="67"/>
      <c r="AF12" s="67">
        <v>1</v>
      </c>
      <c r="AG12" s="67"/>
      <c r="AH12" s="67"/>
      <c r="AI12" s="67"/>
      <c r="AJ12" s="67"/>
      <c r="AK12" s="67"/>
      <c r="AL12" s="67"/>
      <c r="AM12" s="67"/>
      <c r="AN12" s="81">
        <f t="shared" si="1"/>
        <v>2</v>
      </c>
      <c r="AP12" s="285" t="s">
        <v>55</v>
      </c>
      <c r="AQ12" s="97">
        <v>8</v>
      </c>
      <c r="AR12" s="286">
        <v>2</v>
      </c>
      <c r="AS12" s="194">
        <f t="shared" si="0"/>
        <v>10</v>
      </c>
    </row>
    <row r="13" spans="2:48" ht="21.95" customHeight="1">
      <c r="B13" s="82" t="s">
        <v>40</v>
      </c>
      <c r="C13" s="67"/>
      <c r="D13" s="67"/>
      <c r="E13" s="67">
        <v>1</v>
      </c>
      <c r="F13" s="67">
        <v>1</v>
      </c>
      <c r="G13" s="67"/>
      <c r="H13" s="67">
        <v>1</v>
      </c>
      <c r="I13" s="67"/>
      <c r="J13" s="67"/>
      <c r="K13" s="67"/>
      <c r="L13" s="67"/>
      <c r="M13" s="67"/>
      <c r="N13" s="67"/>
      <c r="O13" s="67"/>
      <c r="P13" s="67"/>
      <c r="Q13" s="67">
        <v>1</v>
      </c>
      <c r="R13" s="67"/>
      <c r="S13" s="67"/>
      <c r="T13" s="81">
        <f>SUM(C13:S13)</f>
        <v>4</v>
      </c>
      <c r="U13" s="66"/>
      <c r="V13" s="82" t="s">
        <v>147</v>
      </c>
      <c r="W13" s="67"/>
      <c r="X13" s="354"/>
      <c r="Y13" s="67"/>
      <c r="Z13" s="67"/>
      <c r="AA13" s="67"/>
      <c r="AB13" s="67">
        <v>1</v>
      </c>
      <c r="AC13" s="67"/>
      <c r="AD13" s="67"/>
      <c r="AE13" s="67">
        <v>1</v>
      </c>
      <c r="AF13" s="67"/>
      <c r="AG13" s="67"/>
      <c r="AH13" s="67"/>
      <c r="AI13" s="67"/>
      <c r="AJ13" s="67"/>
      <c r="AK13" s="67"/>
      <c r="AL13" s="67"/>
      <c r="AM13" s="67"/>
      <c r="AN13" s="81">
        <f t="shared" si="1"/>
        <v>2</v>
      </c>
      <c r="AP13" s="285" t="s">
        <v>38</v>
      </c>
      <c r="AQ13" s="97">
        <v>4</v>
      </c>
      <c r="AR13" s="286">
        <v>4</v>
      </c>
      <c r="AS13" s="194">
        <f t="shared" si="0"/>
        <v>8</v>
      </c>
    </row>
    <row r="14" spans="2:48" ht="21.95" customHeight="1">
      <c r="B14" s="82" t="s">
        <v>32</v>
      </c>
      <c r="C14" s="67"/>
      <c r="D14" s="67"/>
      <c r="E14" s="67"/>
      <c r="F14" s="67"/>
      <c r="G14" s="67">
        <v>2</v>
      </c>
      <c r="H14" s="67"/>
      <c r="I14" s="67"/>
      <c r="J14" s="67"/>
      <c r="K14" s="67">
        <v>1</v>
      </c>
      <c r="L14" s="67"/>
      <c r="M14" s="67"/>
      <c r="N14" s="67"/>
      <c r="O14" s="67"/>
      <c r="P14" s="67"/>
      <c r="Q14" s="67">
        <v>1</v>
      </c>
      <c r="R14" s="67"/>
      <c r="S14" s="67"/>
      <c r="T14" s="81">
        <f>SUM(C14:S14)</f>
        <v>4</v>
      </c>
      <c r="U14" s="66"/>
      <c r="V14" s="82" t="s">
        <v>35</v>
      </c>
      <c r="W14" s="67"/>
      <c r="X14" s="354"/>
      <c r="Y14" s="67"/>
      <c r="Z14" s="67"/>
      <c r="AA14" s="67"/>
      <c r="AB14" s="67"/>
      <c r="AC14" s="67"/>
      <c r="AD14" s="67">
        <v>1</v>
      </c>
      <c r="AE14" s="67" t="s">
        <v>7</v>
      </c>
      <c r="AF14" s="67"/>
      <c r="AG14" s="67"/>
      <c r="AH14" s="67">
        <v>1</v>
      </c>
      <c r="AI14" s="67"/>
      <c r="AJ14" s="67"/>
      <c r="AK14" s="67"/>
      <c r="AL14" s="67"/>
      <c r="AM14" s="67"/>
      <c r="AN14" s="81">
        <f t="shared" si="1"/>
        <v>2</v>
      </c>
      <c r="AP14" s="285" t="s">
        <v>35</v>
      </c>
      <c r="AQ14" s="97">
        <v>5</v>
      </c>
      <c r="AR14" s="286">
        <v>2</v>
      </c>
      <c r="AS14" s="194">
        <f t="shared" si="0"/>
        <v>7</v>
      </c>
    </row>
    <row r="15" spans="2:48" ht="21.95" customHeight="1">
      <c r="B15" s="82" t="s">
        <v>38</v>
      </c>
      <c r="C15" s="67"/>
      <c r="D15" s="67"/>
      <c r="E15" s="67"/>
      <c r="F15" s="67"/>
      <c r="G15" s="67"/>
      <c r="H15" s="67">
        <v>2</v>
      </c>
      <c r="I15" s="67"/>
      <c r="J15" s="67"/>
      <c r="K15" s="67"/>
      <c r="L15" s="67">
        <v>1</v>
      </c>
      <c r="M15" s="67"/>
      <c r="N15" s="67"/>
      <c r="O15" s="67"/>
      <c r="P15" s="67"/>
      <c r="Q15" s="67"/>
      <c r="R15" s="67"/>
      <c r="S15" s="67">
        <v>1</v>
      </c>
      <c r="T15" s="81">
        <f>SUM(C15:S15)</f>
        <v>4</v>
      </c>
      <c r="U15" s="66"/>
      <c r="V15" s="82" t="s">
        <v>341</v>
      </c>
      <c r="W15" s="67"/>
      <c r="X15" s="354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>
        <v>1</v>
      </c>
      <c r="AJ15" s="67"/>
      <c r="AK15" s="67"/>
      <c r="AL15" s="67"/>
      <c r="AM15" s="67"/>
      <c r="AN15" s="81">
        <f t="shared" si="1"/>
        <v>1</v>
      </c>
      <c r="AP15" s="285" t="s">
        <v>147</v>
      </c>
      <c r="AQ15" s="97">
        <v>3</v>
      </c>
      <c r="AR15" s="286">
        <v>2</v>
      </c>
      <c r="AS15" s="194">
        <f t="shared" si="0"/>
        <v>5</v>
      </c>
    </row>
    <row r="16" spans="2:48" ht="21.95" customHeight="1">
      <c r="B16" s="82" t="s">
        <v>34</v>
      </c>
      <c r="C16" s="67"/>
      <c r="D16" s="67"/>
      <c r="E16" s="67"/>
      <c r="F16" s="67"/>
      <c r="G16" s="67"/>
      <c r="H16" s="67"/>
      <c r="I16" s="67"/>
      <c r="J16" s="67"/>
      <c r="K16" s="67">
        <v>1</v>
      </c>
      <c r="L16" s="67"/>
      <c r="M16" s="67"/>
      <c r="N16" s="67"/>
      <c r="O16" s="67"/>
      <c r="P16" s="67"/>
      <c r="Q16" s="67"/>
      <c r="R16" s="67">
        <v>2</v>
      </c>
      <c r="S16" s="67">
        <v>1</v>
      </c>
      <c r="T16" s="81">
        <f>SUM(C16:S16)</f>
        <v>4</v>
      </c>
      <c r="U16" s="66"/>
      <c r="V16" s="82" t="s">
        <v>187</v>
      </c>
      <c r="W16" s="67"/>
      <c r="X16" s="354"/>
      <c r="Y16" s="67"/>
      <c r="Z16" s="67"/>
      <c r="AA16" s="67"/>
      <c r="AB16" s="67"/>
      <c r="AC16" s="67"/>
      <c r="AD16" s="67"/>
      <c r="AE16" s="67"/>
      <c r="AF16" s="67">
        <v>1</v>
      </c>
      <c r="AG16" s="67"/>
      <c r="AH16" s="67"/>
      <c r="AI16" s="67"/>
      <c r="AJ16" s="67"/>
      <c r="AK16" s="67"/>
      <c r="AL16" s="67"/>
      <c r="AM16" s="67"/>
      <c r="AN16" s="81">
        <f t="shared" si="1"/>
        <v>1</v>
      </c>
      <c r="AP16" s="285" t="s">
        <v>32</v>
      </c>
      <c r="AQ16" s="97">
        <v>4</v>
      </c>
      <c r="AR16" s="286">
        <v>0</v>
      </c>
      <c r="AS16" s="194">
        <f t="shared" si="0"/>
        <v>4</v>
      </c>
    </row>
    <row r="17" spans="2:45" ht="21.95" customHeight="1">
      <c r="B17" s="82" t="s">
        <v>147</v>
      </c>
      <c r="C17" s="67"/>
      <c r="D17" s="67"/>
      <c r="E17" s="67"/>
      <c r="F17" s="67"/>
      <c r="G17" s="67"/>
      <c r="H17" s="67">
        <v>1</v>
      </c>
      <c r="I17" s="67"/>
      <c r="J17" s="67">
        <v>1</v>
      </c>
      <c r="K17" s="67">
        <v>1</v>
      </c>
      <c r="L17" s="67"/>
      <c r="M17" s="67"/>
      <c r="N17" s="67"/>
      <c r="O17" s="67"/>
      <c r="P17" s="67"/>
      <c r="Q17" s="67"/>
      <c r="R17" s="67"/>
      <c r="S17" s="67"/>
      <c r="T17" s="81">
        <f>SUM(C17:S17)</f>
        <v>3</v>
      </c>
      <c r="U17" s="66"/>
      <c r="V17" s="212" t="s">
        <v>361</v>
      </c>
      <c r="W17" s="67"/>
      <c r="X17" s="355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>
        <v>1</v>
      </c>
      <c r="AL17" s="67"/>
      <c r="AM17" s="67"/>
      <c r="AN17" s="81">
        <f t="shared" si="1"/>
        <v>1</v>
      </c>
      <c r="AP17" s="285" t="s">
        <v>34</v>
      </c>
      <c r="AQ17" s="97">
        <v>4</v>
      </c>
      <c r="AR17" s="286">
        <v>0</v>
      </c>
      <c r="AS17" s="194">
        <f t="shared" si="0"/>
        <v>4</v>
      </c>
    </row>
    <row r="18" spans="2:45" ht="21.95" customHeight="1">
      <c r="B18" s="82" t="s">
        <v>31</v>
      </c>
      <c r="C18" s="67">
        <v>1</v>
      </c>
      <c r="D18" s="67"/>
      <c r="E18" s="67">
        <v>1</v>
      </c>
      <c r="F18" s="67"/>
      <c r="G18" s="67"/>
      <c r="H18" s="67">
        <v>1</v>
      </c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81">
        <f>SUM(C18:S18)</f>
        <v>3</v>
      </c>
      <c r="U18" s="66"/>
      <c r="V18" s="183" t="s">
        <v>91</v>
      </c>
      <c r="W18" s="123">
        <f>SUM(W4:W17)</f>
        <v>1</v>
      </c>
      <c r="X18" s="123" t="s">
        <v>17</v>
      </c>
      <c r="Y18" s="123">
        <f t="shared" ref="Y18:AM18" si="2">SUM(Y4:Y17)</f>
        <v>2</v>
      </c>
      <c r="Z18" s="123">
        <f t="shared" si="2"/>
        <v>4</v>
      </c>
      <c r="AA18" s="123">
        <f t="shared" si="2"/>
        <v>4</v>
      </c>
      <c r="AB18" s="123">
        <f t="shared" si="2"/>
        <v>4</v>
      </c>
      <c r="AC18" s="123">
        <f t="shared" si="2"/>
        <v>4</v>
      </c>
      <c r="AD18" s="123">
        <f t="shared" si="2"/>
        <v>4</v>
      </c>
      <c r="AE18" s="123">
        <f t="shared" si="2"/>
        <v>4</v>
      </c>
      <c r="AF18" s="123">
        <f t="shared" si="2"/>
        <v>3</v>
      </c>
      <c r="AG18" s="123">
        <f t="shared" si="2"/>
        <v>8</v>
      </c>
      <c r="AH18" s="123">
        <f t="shared" si="2"/>
        <v>8</v>
      </c>
      <c r="AI18" s="123">
        <f t="shared" si="2"/>
        <v>3</v>
      </c>
      <c r="AJ18" s="123">
        <f t="shared" si="2"/>
        <v>8</v>
      </c>
      <c r="AK18" s="123">
        <f t="shared" si="2"/>
        <v>3</v>
      </c>
      <c r="AL18" s="123">
        <f t="shared" si="2"/>
        <v>4</v>
      </c>
      <c r="AM18" s="123">
        <f t="shared" si="2"/>
        <v>4</v>
      </c>
      <c r="AN18" s="81">
        <f>SUM(AN4:AN17)</f>
        <v>68</v>
      </c>
      <c r="AP18" s="285" t="s">
        <v>31</v>
      </c>
      <c r="AQ18" s="97">
        <v>3</v>
      </c>
      <c r="AR18" s="286">
        <v>0</v>
      </c>
      <c r="AS18" s="194">
        <f t="shared" si="0"/>
        <v>3</v>
      </c>
    </row>
    <row r="19" spans="2:45" ht="21.95" customHeight="1">
      <c r="B19" s="82" t="s">
        <v>39</v>
      </c>
      <c r="C19" s="67"/>
      <c r="D19" s="67">
        <v>1</v>
      </c>
      <c r="E19" s="67"/>
      <c r="F19" s="67"/>
      <c r="G19" s="67">
        <v>1</v>
      </c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81">
        <f>SUM(C19:S19)</f>
        <v>2</v>
      </c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P19" s="285" t="s">
        <v>341</v>
      </c>
      <c r="AQ19" s="97">
        <v>2</v>
      </c>
      <c r="AR19" s="286">
        <v>1</v>
      </c>
      <c r="AS19" s="194">
        <f t="shared" si="0"/>
        <v>3</v>
      </c>
    </row>
    <row r="20" spans="2:45" ht="21.95" customHeight="1">
      <c r="B20" s="82" t="s">
        <v>341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>
        <v>2</v>
      </c>
      <c r="P20" s="67"/>
      <c r="Q20" s="67"/>
      <c r="R20" s="67"/>
      <c r="S20" s="67"/>
      <c r="T20" s="81">
        <f>SUM(C20:S20)</f>
        <v>2</v>
      </c>
      <c r="U20" s="66"/>
      <c r="AP20" s="285" t="s">
        <v>187</v>
      </c>
      <c r="AQ20" s="97">
        <v>1</v>
      </c>
      <c r="AR20" s="286">
        <v>1</v>
      </c>
      <c r="AS20" s="194">
        <f t="shared" si="0"/>
        <v>2</v>
      </c>
    </row>
    <row r="21" spans="2:45" ht="21.95" customHeight="1">
      <c r="B21" s="82" t="s">
        <v>33</v>
      </c>
      <c r="C21" s="67"/>
      <c r="D21" s="67"/>
      <c r="E21" s="67"/>
      <c r="F21" s="67">
        <v>1</v>
      </c>
      <c r="G21" s="67"/>
      <c r="H21" s="67"/>
      <c r="I21" s="67"/>
      <c r="J21" s="67"/>
      <c r="K21" s="67"/>
      <c r="L21" s="67"/>
      <c r="M21" s="67"/>
      <c r="N21" s="67"/>
      <c r="O21" s="67">
        <v>1</v>
      </c>
      <c r="P21" s="67"/>
      <c r="Q21" s="67"/>
      <c r="R21" s="67"/>
      <c r="S21" s="67"/>
      <c r="T21" s="81">
        <f t="shared" ref="T6:T24" si="3">SUM(C21:S21)</f>
        <v>2</v>
      </c>
      <c r="U21" s="66"/>
      <c r="AP21" s="285" t="s">
        <v>39</v>
      </c>
      <c r="AQ21" s="97">
        <v>2</v>
      </c>
      <c r="AR21" s="286">
        <v>0</v>
      </c>
      <c r="AS21" s="194">
        <f t="shared" si="0"/>
        <v>2</v>
      </c>
    </row>
    <row r="22" spans="2:45" ht="21.95" customHeight="1">
      <c r="B22" s="82" t="s">
        <v>52</v>
      </c>
      <c r="C22" s="67"/>
      <c r="D22" s="67">
        <v>1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81">
        <f t="shared" si="3"/>
        <v>1</v>
      </c>
      <c r="U22" s="66"/>
      <c r="AP22" s="285" t="s">
        <v>33</v>
      </c>
      <c r="AQ22" s="97">
        <v>2</v>
      </c>
      <c r="AR22" s="286">
        <v>0</v>
      </c>
      <c r="AS22" s="194">
        <f t="shared" si="0"/>
        <v>2</v>
      </c>
    </row>
    <row r="23" spans="2:45" ht="21.95" customHeight="1">
      <c r="B23" s="82" t="s">
        <v>41</v>
      </c>
      <c r="C23" s="67"/>
      <c r="D23" s="67"/>
      <c r="E23" s="67">
        <v>1</v>
      </c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81">
        <f t="shared" si="3"/>
        <v>1</v>
      </c>
      <c r="U23" s="66"/>
      <c r="AP23" s="285" t="s">
        <v>41</v>
      </c>
      <c r="AQ23" s="97">
        <v>1</v>
      </c>
      <c r="AR23" s="286">
        <v>0</v>
      </c>
      <c r="AS23" s="194">
        <f t="shared" si="0"/>
        <v>1</v>
      </c>
    </row>
    <row r="24" spans="2:45" ht="22.5">
      <c r="B24" s="212" t="s">
        <v>187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>
        <v>1</v>
      </c>
      <c r="N24" s="67"/>
      <c r="O24" s="67"/>
      <c r="P24" s="67"/>
      <c r="Q24" s="67"/>
      <c r="R24" s="67"/>
      <c r="S24" s="67"/>
      <c r="T24" s="81">
        <f t="shared" si="3"/>
        <v>1</v>
      </c>
      <c r="U24" s="66"/>
      <c r="AD24" s="883"/>
      <c r="AP24" s="285" t="s">
        <v>361</v>
      </c>
      <c r="AQ24" s="97">
        <v>0</v>
      </c>
      <c r="AR24" s="286">
        <v>1</v>
      </c>
      <c r="AS24" s="194">
        <f t="shared" si="0"/>
        <v>1</v>
      </c>
    </row>
    <row r="25" spans="2:45" ht="22.5">
      <c r="B25" s="183" t="s">
        <v>91</v>
      </c>
      <c r="C25" s="182">
        <f t="shared" ref="C25:T25" si="4">SUM(C4:C24)</f>
        <v>3</v>
      </c>
      <c r="D25" s="182">
        <f t="shared" si="4"/>
        <v>8</v>
      </c>
      <c r="E25" s="182">
        <f t="shared" si="4"/>
        <v>8</v>
      </c>
      <c r="F25" s="182">
        <f t="shared" si="4"/>
        <v>8</v>
      </c>
      <c r="G25" s="182">
        <f t="shared" si="4"/>
        <v>9</v>
      </c>
      <c r="H25" s="182">
        <f t="shared" si="4"/>
        <v>9</v>
      </c>
      <c r="I25" s="182">
        <f t="shared" si="4"/>
        <v>8</v>
      </c>
      <c r="J25" s="182">
        <f t="shared" si="4"/>
        <v>8</v>
      </c>
      <c r="K25" s="182">
        <f t="shared" si="4"/>
        <v>8</v>
      </c>
      <c r="L25" s="182">
        <f t="shared" si="4"/>
        <v>6</v>
      </c>
      <c r="M25" s="182">
        <f t="shared" si="4"/>
        <v>8</v>
      </c>
      <c r="N25" s="182">
        <f t="shared" si="4"/>
        <v>8</v>
      </c>
      <c r="O25" s="182">
        <f t="shared" si="4"/>
        <v>5</v>
      </c>
      <c r="P25" s="182">
        <f t="shared" si="4"/>
        <v>8</v>
      </c>
      <c r="Q25" s="182">
        <f t="shared" si="4"/>
        <v>6</v>
      </c>
      <c r="R25" s="182">
        <f t="shared" si="4"/>
        <v>12</v>
      </c>
      <c r="S25" s="182">
        <f t="shared" si="4"/>
        <v>12</v>
      </c>
      <c r="T25" s="182">
        <f t="shared" si="4"/>
        <v>134</v>
      </c>
      <c r="U25" s="66"/>
      <c r="AP25" s="285" t="s">
        <v>52</v>
      </c>
      <c r="AQ25" s="97">
        <v>1</v>
      </c>
      <c r="AR25" s="286">
        <v>0</v>
      </c>
      <c r="AS25" s="194">
        <f t="shared" si="0"/>
        <v>1</v>
      </c>
    </row>
    <row r="26" spans="2:45" ht="19.5">
      <c r="C26" t="s">
        <v>7</v>
      </c>
      <c r="U26" s="66"/>
    </row>
    <row r="28" spans="2:45">
      <c r="D28" t="s">
        <v>496</v>
      </c>
    </row>
    <row r="29" spans="2:45">
      <c r="E29" t="s">
        <v>7</v>
      </c>
    </row>
    <row r="30" spans="2:45" ht="21.95" customHeight="1"/>
    <row r="40" spans="2:11">
      <c r="F40" t="s">
        <v>7</v>
      </c>
    </row>
    <row r="46" spans="2:11" ht="20.25">
      <c r="B46" s="4" t="s">
        <v>132</v>
      </c>
      <c r="C46" s="17">
        <v>2012</v>
      </c>
      <c r="D46" s="17">
        <v>2013</v>
      </c>
      <c r="E46" s="17">
        <v>2014</v>
      </c>
      <c r="F46" s="17" t="s">
        <v>134</v>
      </c>
      <c r="G46" s="23"/>
      <c r="H46" s="23"/>
      <c r="I46" s="23"/>
      <c r="J46" s="23"/>
      <c r="K46" s="23"/>
    </row>
    <row r="47" spans="2:11" ht="16.5">
      <c r="B47" s="11" t="s">
        <v>123</v>
      </c>
      <c r="C47" s="20">
        <v>13.58</v>
      </c>
      <c r="D47" s="20">
        <v>19.829999999999998</v>
      </c>
      <c r="E47" s="20">
        <v>40.58</v>
      </c>
      <c r="F47" s="21">
        <f>SUM(C47:E47)/3</f>
        <v>24.66333333333333</v>
      </c>
      <c r="G47" s="24"/>
      <c r="H47" s="24"/>
      <c r="I47" s="24"/>
      <c r="J47" s="24"/>
      <c r="K47" s="24"/>
    </row>
    <row r="48" spans="2:11" ht="16.5">
      <c r="B48" s="11" t="s">
        <v>124</v>
      </c>
      <c r="C48" s="20">
        <v>15</v>
      </c>
      <c r="D48" s="20">
        <v>14.17</v>
      </c>
      <c r="E48" s="20">
        <v>5.83</v>
      </c>
      <c r="F48" s="21">
        <f>SUM(C48:E48)/3</f>
        <v>11.666666666666666</v>
      </c>
      <c r="G48" s="24"/>
      <c r="H48" s="24"/>
      <c r="I48" s="24"/>
      <c r="J48" s="24"/>
      <c r="K48" s="24"/>
    </row>
    <row r="49" spans="2:11" ht="16.5">
      <c r="B49" s="11" t="s">
        <v>125</v>
      </c>
      <c r="C49" s="20" t="s">
        <v>131</v>
      </c>
      <c r="D49" s="20" t="s">
        <v>131</v>
      </c>
      <c r="E49" s="20">
        <v>16.5</v>
      </c>
      <c r="F49" s="21">
        <v>16.5</v>
      </c>
      <c r="G49" s="24"/>
      <c r="H49" s="24"/>
      <c r="I49" s="24"/>
      <c r="J49" s="24"/>
      <c r="K49" s="24"/>
    </row>
    <row r="50" spans="2:11" ht="16.5">
      <c r="B50" s="11" t="s">
        <v>126</v>
      </c>
      <c r="C50" s="20" t="s">
        <v>131</v>
      </c>
      <c r="D50" s="20" t="s">
        <v>131</v>
      </c>
      <c r="E50" s="20">
        <v>12.08</v>
      </c>
      <c r="F50" s="21">
        <v>12.1</v>
      </c>
      <c r="G50" s="24"/>
      <c r="H50" s="24"/>
      <c r="I50" s="24"/>
      <c r="J50" s="24"/>
      <c r="K50" s="24"/>
    </row>
    <row r="51" spans="2:11" ht="16.5">
      <c r="B51" s="11" t="s">
        <v>127</v>
      </c>
      <c r="C51" s="20" t="s">
        <v>131</v>
      </c>
      <c r="D51" s="20">
        <v>19.75</v>
      </c>
      <c r="E51" s="20">
        <v>32.92</v>
      </c>
      <c r="F51" s="21">
        <f>SUM(C51:E51)/2</f>
        <v>26.335000000000001</v>
      </c>
      <c r="G51" s="24"/>
      <c r="H51" s="24"/>
      <c r="I51" s="24"/>
      <c r="J51" s="24"/>
      <c r="K51" s="24"/>
    </row>
    <row r="52" spans="2:11" ht="16.5">
      <c r="B52" s="11" t="s">
        <v>128</v>
      </c>
      <c r="C52" s="20" t="s">
        <v>131</v>
      </c>
      <c r="D52" s="20">
        <v>27.33</v>
      </c>
      <c r="E52" s="20">
        <v>29.83</v>
      </c>
      <c r="F52" s="21">
        <f>SUM(C52:E52)/2</f>
        <v>28.58</v>
      </c>
      <c r="G52" s="24"/>
      <c r="H52" s="24"/>
      <c r="I52" s="24"/>
      <c r="J52" s="24"/>
      <c r="K52" s="24"/>
    </row>
    <row r="53" spans="2:11" ht="16.5">
      <c r="B53" s="11" t="s">
        <v>129</v>
      </c>
      <c r="C53" s="20">
        <v>14</v>
      </c>
      <c r="D53" s="20">
        <v>26.83</v>
      </c>
      <c r="E53" s="20">
        <v>23.42</v>
      </c>
      <c r="F53" s="21">
        <f>SUM(C53:E53)/3</f>
        <v>21.416666666666668</v>
      </c>
      <c r="G53" s="24"/>
      <c r="H53" s="24"/>
      <c r="I53" s="24"/>
      <c r="J53" s="24"/>
      <c r="K53" s="24"/>
    </row>
    <row r="54" spans="2:11" ht="16.5">
      <c r="B54" s="11" t="s">
        <v>130</v>
      </c>
      <c r="C54" s="20">
        <v>19.170000000000002</v>
      </c>
      <c r="D54" s="20">
        <v>23</v>
      </c>
      <c r="E54" s="20">
        <v>8</v>
      </c>
      <c r="F54" s="21">
        <f>SUM(C54:E54)/3</f>
        <v>16.723333333333333</v>
      </c>
      <c r="G54" s="24"/>
      <c r="H54" s="24"/>
      <c r="I54" s="24"/>
      <c r="J54" s="24"/>
      <c r="K54" s="24"/>
    </row>
    <row r="55" spans="2:11" ht="16.5">
      <c r="B55" s="22" t="s">
        <v>133</v>
      </c>
      <c r="C55" s="21">
        <f>SUM(C47:C54)/4</f>
        <v>15.4375</v>
      </c>
      <c r="D55" s="21">
        <f>SUM(D47:D54)/6</f>
        <v>21.818333333333332</v>
      </c>
      <c r="E55" s="21">
        <f>SUM(E47:E54)/8</f>
        <v>21.145000000000003</v>
      </c>
      <c r="F55" s="21">
        <v>20.100000000000001</v>
      </c>
      <c r="G55" s="24"/>
      <c r="H55" s="24"/>
      <c r="I55" s="24"/>
      <c r="J55" s="24"/>
      <c r="K55" s="24"/>
    </row>
  </sheetData>
  <sortState xmlns:xlrd2="http://schemas.microsoft.com/office/spreadsheetml/2017/richdata2" ref="B4:T20">
    <sortCondition descending="1" ref="T4:T20"/>
  </sortState>
  <mergeCells count="3">
    <mergeCell ref="B2:T2"/>
    <mergeCell ref="V2:AN2"/>
    <mergeCell ref="AP2:AS2"/>
  </mergeCells>
  <pageMargins left="0.75" right="0.75" top="1" bottom="1" header="0.5" footer="0.5"/>
  <headerFooter>
    <oddHeader>&amp;C&amp;"Calibri"&amp;10&amp;K000000 Internal Use Only&amp;1#_x000D_</oddHeader>
  </headerFooter>
  <ignoredErrors>
    <ignoredError sqref="E55 C55:D55 W18 Y18:AJ18 C25:S25 AL18:AM18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A37"/>
    <pageSetUpPr fitToPage="1"/>
  </sheetPr>
  <dimension ref="A1:AY164"/>
  <sheetViews>
    <sheetView showGridLines="0" zoomScale="70" zoomScaleNormal="70" workbookViewId="0">
      <selection activeCell="AL21" sqref="AL21"/>
    </sheetView>
  </sheetViews>
  <sheetFormatPr defaultRowHeight="15"/>
  <cols>
    <col min="2" max="2" width="17.85546875" customWidth="1"/>
    <col min="3" max="3" width="20.42578125" customWidth="1"/>
    <col min="4" max="17" width="8.7109375" customWidth="1"/>
    <col min="18" max="18" width="7.42578125" customWidth="1"/>
    <col min="19" max="19" width="9.140625" customWidth="1"/>
    <col min="20" max="20" width="10.28515625" customWidth="1"/>
    <col min="21" max="21" width="8.140625" customWidth="1"/>
    <col min="22" max="22" width="13.140625" customWidth="1"/>
    <col min="23" max="23" width="7.85546875" customWidth="1"/>
    <col min="24" max="25" width="8.5703125" customWidth="1"/>
    <col min="30" max="30" width="4.42578125" customWidth="1"/>
    <col min="31" max="31" width="16.85546875" customWidth="1"/>
    <col min="32" max="32" width="15.140625" customWidth="1"/>
    <col min="33" max="33" width="14.28515625" customWidth="1"/>
    <col min="34" max="53" width="8.5703125" customWidth="1"/>
    <col min="54" max="54" width="12.5703125" customWidth="1"/>
  </cols>
  <sheetData>
    <row r="1" spans="1:40" ht="33.75">
      <c r="A1" s="831" t="s">
        <v>328</v>
      </c>
      <c r="B1" s="832"/>
      <c r="C1" s="832"/>
      <c r="D1" s="832"/>
      <c r="E1" s="832"/>
      <c r="F1" s="832"/>
      <c r="G1" s="832"/>
      <c r="H1" s="832"/>
      <c r="I1" s="832"/>
      <c r="J1" s="832"/>
      <c r="K1" s="832"/>
      <c r="L1" s="832"/>
      <c r="M1" s="832"/>
      <c r="N1" s="832"/>
      <c r="O1" s="832"/>
      <c r="P1" s="832"/>
      <c r="Q1" s="832"/>
      <c r="R1" s="832"/>
      <c r="S1" s="832"/>
      <c r="T1" s="832"/>
      <c r="U1" s="832"/>
      <c r="V1" s="832"/>
      <c r="W1" s="832"/>
      <c r="X1" s="832"/>
      <c r="Y1" s="832"/>
      <c r="Z1" s="833"/>
      <c r="AA1" s="220" t="s">
        <v>48</v>
      </c>
      <c r="AB1" s="220" t="s">
        <v>49</v>
      </c>
      <c r="AC1" s="221" t="s">
        <v>150</v>
      </c>
    </row>
    <row r="2" spans="1:40" ht="62.25" customHeight="1">
      <c r="A2" s="226"/>
      <c r="B2" s="223" t="s">
        <v>103</v>
      </c>
      <c r="C2" s="223" t="s">
        <v>104</v>
      </c>
      <c r="D2" s="223">
        <v>2006</v>
      </c>
      <c r="E2" s="223">
        <v>2007</v>
      </c>
      <c r="F2" s="223">
        <v>2008</v>
      </c>
      <c r="G2" s="223">
        <v>2009</v>
      </c>
      <c r="H2" s="223">
        <v>2010</v>
      </c>
      <c r="I2" s="223">
        <v>2011</v>
      </c>
      <c r="J2" s="223">
        <v>2012</v>
      </c>
      <c r="K2" s="223">
        <v>2013</v>
      </c>
      <c r="L2" s="223">
        <v>2014</v>
      </c>
      <c r="M2" s="223">
        <v>2015</v>
      </c>
      <c r="N2" s="223">
        <v>2016</v>
      </c>
      <c r="O2" s="223">
        <v>2017</v>
      </c>
      <c r="P2" s="223">
        <v>2018</v>
      </c>
      <c r="Q2" s="223">
        <v>2019</v>
      </c>
      <c r="R2" s="225" t="s">
        <v>380</v>
      </c>
      <c r="S2" s="223">
        <v>2021</v>
      </c>
      <c r="T2" s="225">
        <v>2022</v>
      </c>
      <c r="U2" s="225" t="s">
        <v>372</v>
      </c>
      <c r="V2" s="225">
        <v>2023</v>
      </c>
      <c r="W2" s="225" t="s">
        <v>374</v>
      </c>
      <c r="X2" s="225">
        <v>2024</v>
      </c>
      <c r="Y2" s="225">
        <v>2025</v>
      </c>
      <c r="Z2" s="224" t="s">
        <v>96</v>
      </c>
      <c r="AA2" s="225">
        <f>SUM(AA3:AA164)</f>
        <v>213</v>
      </c>
      <c r="AB2" s="225">
        <f>SUM(AB3:AB164)</f>
        <v>212</v>
      </c>
      <c r="AC2" s="227">
        <f>SUM(AC3:AC164)</f>
        <v>46</v>
      </c>
      <c r="AE2" s="428"/>
      <c r="AF2" s="438" t="s">
        <v>4</v>
      </c>
      <c r="AG2" s="438" t="s">
        <v>330</v>
      </c>
    </row>
    <row r="3" spans="1:40" ht="27.75">
      <c r="A3" s="38">
        <v>1</v>
      </c>
      <c r="B3" s="36" t="s">
        <v>35</v>
      </c>
      <c r="C3" s="222" t="s">
        <v>37</v>
      </c>
      <c r="D3" s="215"/>
      <c r="E3" s="157"/>
      <c r="F3" s="159" t="s">
        <v>20</v>
      </c>
      <c r="G3" s="159" t="s">
        <v>20</v>
      </c>
      <c r="H3" s="159" t="s">
        <v>20</v>
      </c>
      <c r="I3" s="159" t="s">
        <v>20</v>
      </c>
      <c r="J3" s="159" t="s">
        <v>86</v>
      </c>
      <c r="K3" s="159" t="s">
        <v>86</v>
      </c>
      <c r="L3" s="163" t="s">
        <v>20</v>
      </c>
      <c r="M3" s="163" t="s">
        <v>20</v>
      </c>
      <c r="N3" s="164"/>
      <c r="O3" s="163" t="s">
        <v>86</v>
      </c>
      <c r="P3" s="163" t="s">
        <v>21</v>
      </c>
      <c r="Q3" s="163" t="s">
        <v>25</v>
      </c>
      <c r="R3" s="164"/>
      <c r="S3" s="164"/>
      <c r="T3" s="163" t="s">
        <v>27</v>
      </c>
      <c r="U3" s="164"/>
      <c r="V3" s="163" t="s">
        <v>20</v>
      </c>
      <c r="W3" s="163" t="s">
        <v>20</v>
      </c>
      <c r="X3" s="164"/>
      <c r="Y3" s="163" t="s">
        <v>28</v>
      </c>
      <c r="Z3" s="35">
        <f t="shared" ref="Z3:Z34" si="0">SUM(AA3:AC3)</f>
        <v>20</v>
      </c>
      <c r="AA3" s="43">
        <v>13</v>
      </c>
      <c r="AB3" s="43">
        <v>6</v>
      </c>
      <c r="AC3" s="46">
        <v>1</v>
      </c>
      <c r="AE3" s="435">
        <v>2006</v>
      </c>
      <c r="AF3" s="436">
        <v>2</v>
      </c>
      <c r="AG3" s="439">
        <f>SUM(AF3*2)</f>
        <v>4</v>
      </c>
    </row>
    <row r="4" spans="1:40" ht="27.75">
      <c r="A4" s="37">
        <f t="shared" ref="A4:A35" si="1">SUM(A3+1)</f>
        <v>2</v>
      </c>
      <c r="B4" s="31" t="s">
        <v>50</v>
      </c>
      <c r="C4" s="213" t="s">
        <v>38</v>
      </c>
      <c r="D4" s="215"/>
      <c r="E4" s="157"/>
      <c r="F4" s="157"/>
      <c r="G4" s="157"/>
      <c r="H4" s="159" t="s">
        <v>99</v>
      </c>
      <c r="I4" s="159" t="s">
        <v>86</v>
      </c>
      <c r="J4" s="159" t="s">
        <v>28</v>
      </c>
      <c r="K4" s="159" t="s">
        <v>21</v>
      </c>
      <c r="L4" s="158"/>
      <c r="M4" s="159" t="s">
        <v>21</v>
      </c>
      <c r="N4" s="158"/>
      <c r="O4" s="158"/>
      <c r="P4" s="163" t="s">
        <v>20</v>
      </c>
      <c r="Q4" s="163" t="s">
        <v>28</v>
      </c>
      <c r="R4" s="163" t="s">
        <v>20</v>
      </c>
      <c r="S4" s="163" t="s">
        <v>21</v>
      </c>
      <c r="T4" s="164"/>
      <c r="U4" s="164"/>
      <c r="V4" s="163" t="s">
        <v>21</v>
      </c>
      <c r="W4" s="163" t="s">
        <v>21</v>
      </c>
      <c r="X4" s="164"/>
      <c r="Y4" s="164"/>
      <c r="Z4" s="35">
        <f t="shared" si="0"/>
        <v>16</v>
      </c>
      <c r="AA4" s="39">
        <v>5</v>
      </c>
      <c r="AB4" s="39">
        <v>11</v>
      </c>
      <c r="AC4" s="40">
        <v>0</v>
      </c>
      <c r="AE4" s="435">
        <v>2007</v>
      </c>
      <c r="AF4" s="436">
        <v>2</v>
      </c>
      <c r="AG4" s="439">
        <f t="shared" ref="AG4:AG16" si="2">SUM(AF4*2)</f>
        <v>4</v>
      </c>
    </row>
    <row r="5" spans="1:40" ht="27.75">
      <c r="A5" s="37">
        <f t="shared" si="1"/>
        <v>3</v>
      </c>
      <c r="B5" s="31" t="s">
        <v>55</v>
      </c>
      <c r="C5" s="213" t="s">
        <v>32</v>
      </c>
      <c r="D5" s="214" t="s">
        <v>20</v>
      </c>
      <c r="E5" s="158"/>
      <c r="F5" s="158"/>
      <c r="G5" s="159" t="s">
        <v>27</v>
      </c>
      <c r="H5" s="158"/>
      <c r="I5" s="159" t="s">
        <v>86</v>
      </c>
      <c r="J5" s="159" t="s">
        <v>21</v>
      </c>
      <c r="K5" s="159" t="s">
        <v>20</v>
      </c>
      <c r="L5" s="163" t="s">
        <v>20</v>
      </c>
      <c r="M5" s="163" t="s">
        <v>25</v>
      </c>
      <c r="N5" s="164"/>
      <c r="O5" s="163" t="s">
        <v>20</v>
      </c>
      <c r="P5" s="163" t="s">
        <v>21</v>
      </c>
      <c r="Q5" s="163" t="s">
        <v>21</v>
      </c>
      <c r="R5" s="163" t="s">
        <v>21</v>
      </c>
      <c r="S5" s="164"/>
      <c r="T5" s="164"/>
      <c r="U5" s="164"/>
      <c r="V5" s="164"/>
      <c r="W5" s="164"/>
      <c r="X5" s="164"/>
      <c r="Y5" s="163" t="s">
        <v>20</v>
      </c>
      <c r="Z5" s="35">
        <f t="shared" si="0"/>
        <v>14</v>
      </c>
      <c r="AA5" s="39">
        <v>8</v>
      </c>
      <c r="AB5" s="39">
        <v>5</v>
      </c>
      <c r="AC5" s="40">
        <v>1</v>
      </c>
      <c r="AE5" s="435">
        <v>2008</v>
      </c>
      <c r="AF5" s="436">
        <v>7</v>
      </c>
      <c r="AG5" s="439">
        <f t="shared" si="2"/>
        <v>14</v>
      </c>
    </row>
    <row r="6" spans="1:40" ht="27.75">
      <c r="A6" s="37">
        <f t="shared" si="1"/>
        <v>4</v>
      </c>
      <c r="B6" s="31" t="s">
        <v>63</v>
      </c>
      <c r="C6" s="213" t="s">
        <v>47</v>
      </c>
      <c r="D6" s="215"/>
      <c r="E6" s="157"/>
      <c r="F6" s="157"/>
      <c r="G6" s="157"/>
      <c r="H6" s="158"/>
      <c r="I6" s="158"/>
      <c r="J6" s="158"/>
      <c r="K6" s="159" t="s">
        <v>27</v>
      </c>
      <c r="L6" s="159" t="s">
        <v>21</v>
      </c>
      <c r="M6" s="159" t="s">
        <v>24</v>
      </c>
      <c r="N6" s="158"/>
      <c r="O6" s="162" t="s">
        <v>21</v>
      </c>
      <c r="P6" s="157"/>
      <c r="Q6" s="157"/>
      <c r="R6" s="159" t="s">
        <v>20</v>
      </c>
      <c r="S6" s="159" t="s">
        <v>21</v>
      </c>
      <c r="T6" s="158"/>
      <c r="U6" s="158"/>
      <c r="V6" s="158"/>
      <c r="W6" s="158"/>
      <c r="X6" s="159" t="s">
        <v>24</v>
      </c>
      <c r="Y6" s="163" t="s">
        <v>20</v>
      </c>
      <c r="Z6" s="35">
        <f t="shared" si="0"/>
        <v>11</v>
      </c>
      <c r="AA6" s="39">
        <v>4</v>
      </c>
      <c r="AB6" s="39">
        <v>5</v>
      </c>
      <c r="AC6" s="40">
        <v>2</v>
      </c>
      <c r="AE6" s="435">
        <v>2009</v>
      </c>
      <c r="AF6" s="436">
        <v>7</v>
      </c>
      <c r="AG6" s="439">
        <f t="shared" si="2"/>
        <v>14</v>
      </c>
    </row>
    <row r="7" spans="1:40" ht="27.75">
      <c r="A7" s="37">
        <f t="shared" si="1"/>
        <v>5</v>
      </c>
      <c r="B7" s="31" t="s">
        <v>47</v>
      </c>
      <c r="C7" s="213" t="s">
        <v>40</v>
      </c>
      <c r="D7" s="215"/>
      <c r="E7" s="157"/>
      <c r="F7" s="157"/>
      <c r="G7" s="157"/>
      <c r="H7" s="158"/>
      <c r="I7" s="158"/>
      <c r="J7" s="159" t="s">
        <v>25</v>
      </c>
      <c r="K7" s="158"/>
      <c r="L7" s="158"/>
      <c r="M7" s="158"/>
      <c r="N7" s="159" t="s">
        <v>21</v>
      </c>
      <c r="O7" s="159" t="s">
        <v>86</v>
      </c>
      <c r="P7" s="159" t="s">
        <v>20</v>
      </c>
      <c r="Q7" s="159" t="s">
        <v>25</v>
      </c>
      <c r="R7" s="158"/>
      <c r="S7" s="159" t="s">
        <v>21</v>
      </c>
      <c r="T7" s="159" t="s">
        <v>21</v>
      </c>
      <c r="U7" s="159" t="s">
        <v>21</v>
      </c>
      <c r="V7" s="158"/>
      <c r="W7" s="158"/>
      <c r="X7" s="158"/>
      <c r="Y7" s="159" t="s">
        <v>27</v>
      </c>
      <c r="Z7" s="35">
        <f t="shared" si="0"/>
        <v>11</v>
      </c>
      <c r="AA7" s="39">
        <v>4</v>
      </c>
      <c r="AB7" s="39">
        <v>5</v>
      </c>
      <c r="AC7" s="40">
        <v>2</v>
      </c>
      <c r="AE7" s="435">
        <v>2010</v>
      </c>
      <c r="AF7" s="436">
        <v>6</v>
      </c>
      <c r="AG7" s="439">
        <f t="shared" si="2"/>
        <v>12</v>
      </c>
    </row>
    <row r="8" spans="1:40" ht="27.75">
      <c r="A8" s="37">
        <f t="shared" si="1"/>
        <v>6</v>
      </c>
      <c r="B8" s="31" t="s">
        <v>32</v>
      </c>
      <c r="C8" s="213" t="s">
        <v>40</v>
      </c>
      <c r="D8" s="215"/>
      <c r="E8" s="157"/>
      <c r="F8" s="157"/>
      <c r="G8" s="157"/>
      <c r="H8" s="158"/>
      <c r="I8" s="158"/>
      <c r="J8" s="158"/>
      <c r="K8" s="159" t="s">
        <v>86</v>
      </c>
      <c r="L8" s="158"/>
      <c r="M8" s="159" t="s">
        <v>21</v>
      </c>
      <c r="N8" s="159" t="s">
        <v>25</v>
      </c>
      <c r="O8" s="158"/>
      <c r="P8" s="158"/>
      <c r="Q8" s="159" t="s">
        <v>20</v>
      </c>
      <c r="R8" s="158"/>
      <c r="S8" s="159" t="s">
        <v>21</v>
      </c>
      <c r="T8" s="159" t="s">
        <v>21</v>
      </c>
      <c r="U8" s="158"/>
      <c r="V8" s="159" t="s">
        <v>86</v>
      </c>
      <c r="W8" s="158"/>
      <c r="X8" s="158"/>
      <c r="Y8" s="163" t="s">
        <v>20</v>
      </c>
      <c r="Z8" s="35">
        <f t="shared" si="0"/>
        <v>10</v>
      </c>
      <c r="AA8" s="39">
        <v>4</v>
      </c>
      <c r="AB8" s="39">
        <v>5</v>
      </c>
      <c r="AC8" s="40">
        <v>1</v>
      </c>
      <c r="AE8" s="435">
        <v>2011</v>
      </c>
      <c r="AF8" s="436">
        <v>7</v>
      </c>
      <c r="AG8" s="439">
        <f t="shared" si="2"/>
        <v>14</v>
      </c>
    </row>
    <row r="9" spans="1:40" ht="27.75">
      <c r="A9" s="37">
        <f t="shared" si="1"/>
        <v>7</v>
      </c>
      <c r="B9" s="31" t="s">
        <v>55</v>
      </c>
      <c r="C9" s="213" t="s">
        <v>37</v>
      </c>
      <c r="D9" s="215"/>
      <c r="E9" s="157"/>
      <c r="F9" s="157"/>
      <c r="G9" s="157"/>
      <c r="H9" s="159" t="s">
        <v>21</v>
      </c>
      <c r="I9" s="158"/>
      <c r="J9" s="158"/>
      <c r="K9" s="159" t="s">
        <v>20</v>
      </c>
      <c r="L9" s="159" t="s">
        <v>20</v>
      </c>
      <c r="M9" s="158"/>
      <c r="N9" s="159" t="s">
        <v>25</v>
      </c>
      <c r="O9" s="162" t="s">
        <v>21</v>
      </c>
      <c r="P9" s="163" t="s">
        <v>20</v>
      </c>
      <c r="Q9" s="157"/>
      <c r="R9" s="159" t="s">
        <v>21</v>
      </c>
      <c r="S9" s="164"/>
      <c r="T9" s="164"/>
      <c r="U9" s="164"/>
      <c r="V9" s="164"/>
      <c r="W9" s="164"/>
      <c r="X9" s="163" t="s">
        <v>27</v>
      </c>
      <c r="Y9" s="164"/>
      <c r="Z9" s="35">
        <f t="shared" si="0"/>
        <v>9</v>
      </c>
      <c r="AA9" s="39">
        <v>5</v>
      </c>
      <c r="AB9" s="39">
        <v>3</v>
      </c>
      <c r="AC9" s="40">
        <v>1</v>
      </c>
      <c r="AE9" s="435">
        <v>2012</v>
      </c>
      <c r="AF9" s="436">
        <v>14</v>
      </c>
      <c r="AG9" s="439">
        <f t="shared" si="2"/>
        <v>28</v>
      </c>
    </row>
    <row r="10" spans="1:40" ht="27.75">
      <c r="A10" s="37">
        <f t="shared" si="1"/>
        <v>8</v>
      </c>
      <c r="B10" s="31" t="s">
        <v>37</v>
      </c>
      <c r="C10" s="213" t="s">
        <v>38</v>
      </c>
      <c r="D10" s="216"/>
      <c r="E10" s="159" t="s">
        <v>20</v>
      </c>
      <c r="F10" s="159" t="s">
        <v>21</v>
      </c>
      <c r="G10" s="158"/>
      <c r="H10" s="158"/>
      <c r="I10" s="158"/>
      <c r="J10" s="159" t="s">
        <v>21</v>
      </c>
      <c r="K10" s="158"/>
      <c r="L10" s="158"/>
      <c r="M10" s="158"/>
      <c r="N10" s="163" t="s">
        <v>20</v>
      </c>
      <c r="O10" s="164"/>
      <c r="P10" s="164"/>
      <c r="Q10" s="164"/>
      <c r="R10" s="164"/>
      <c r="S10" s="164"/>
      <c r="T10" s="163" t="s">
        <v>21</v>
      </c>
      <c r="U10" s="163" t="s">
        <v>20</v>
      </c>
      <c r="V10" s="163" t="s">
        <v>20</v>
      </c>
      <c r="W10" s="164"/>
      <c r="X10" s="163" t="s">
        <v>21</v>
      </c>
      <c r="Y10" s="163" t="s">
        <v>21</v>
      </c>
      <c r="Z10" s="35">
        <f t="shared" si="0"/>
        <v>9</v>
      </c>
      <c r="AA10" s="39">
        <v>4</v>
      </c>
      <c r="AB10" s="39">
        <v>5</v>
      </c>
      <c r="AC10" s="40">
        <v>0</v>
      </c>
      <c r="AE10" s="435">
        <v>2013</v>
      </c>
      <c r="AF10" s="436">
        <v>16</v>
      </c>
      <c r="AG10" s="439">
        <f t="shared" si="2"/>
        <v>32</v>
      </c>
    </row>
    <row r="11" spans="1:40" ht="27.75">
      <c r="A11" s="37">
        <f t="shared" si="1"/>
        <v>9</v>
      </c>
      <c r="B11" s="31" t="s">
        <v>38</v>
      </c>
      <c r="C11" s="213" t="s">
        <v>81</v>
      </c>
      <c r="D11" s="215"/>
      <c r="E11" s="157"/>
      <c r="F11" s="157"/>
      <c r="G11" s="157"/>
      <c r="H11" s="158"/>
      <c r="I11" s="158"/>
      <c r="J11" s="158"/>
      <c r="K11" s="158"/>
      <c r="L11" s="159" t="s">
        <v>20</v>
      </c>
      <c r="M11" s="159" t="s">
        <v>20</v>
      </c>
      <c r="N11" s="158"/>
      <c r="O11" s="158"/>
      <c r="P11" s="158"/>
      <c r="Q11" s="158"/>
      <c r="R11" s="158"/>
      <c r="S11" s="159" t="s">
        <v>86</v>
      </c>
      <c r="T11" s="159" t="s">
        <v>27</v>
      </c>
      <c r="U11" s="158"/>
      <c r="V11" s="158"/>
      <c r="W11" s="158"/>
      <c r="X11" s="158"/>
      <c r="Y11" s="159" t="s">
        <v>24</v>
      </c>
      <c r="Z11" s="35">
        <f t="shared" si="0"/>
        <v>8</v>
      </c>
      <c r="AA11" s="39">
        <v>5</v>
      </c>
      <c r="AB11" s="39">
        <v>2</v>
      </c>
      <c r="AC11" s="40">
        <v>1</v>
      </c>
      <c r="AE11" s="435">
        <v>2014</v>
      </c>
      <c r="AF11" s="436">
        <v>12</v>
      </c>
      <c r="AG11" s="439">
        <f t="shared" si="2"/>
        <v>24</v>
      </c>
    </row>
    <row r="12" spans="1:40" ht="27.75">
      <c r="A12" s="37">
        <f t="shared" si="1"/>
        <v>10</v>
      </c>
      <c r="B12" s="31" t="s">
        <v>63</v>
      </c>
      <c r="C12" s="213" t="s">
        <v>32</v>
      </c>
      <c r="D12" s="215"/>
      <c r="E12" s="157"/>
      <c r="F12" s="157"/>
      <c r="G12" s="157"/>
      <c r="H12" s="158"/>
      <c r="I12" s="158"/>
      <c r="J12" s="159" t="s">
        <v>20</v>
      </c>
      <c r="K12" s="158"/>
      <c r="L12" s="158"/>
      <c r="M12" s="158"/>
      <c r="N12" s="158"/>
      <c r="O12" s="158"/>
      <c r="P12" s="158"/>
      <c r="Q12" s="158"/>
      <c r="R12" s="159" t="s">
        <v>20</v>
      </c>
      <c r="S12" s="159" t="s">
        <v>21</v>
      </c>
      <c r="T12" s="158"/>
      <c r="U12" s="159" t="s">
        <v>20</v>
      </c>
      <c r="V12" s="159" t="s">
        <v>21</v>
      </c>
      <c r="W12" s="159" t="s">
        <v>21</v>
      </c>
      <c r="X12" s="159" t="s">
        <v>21</v>
      </c>
      <c r="Y12" s="163" t="s">
        <v>20</v>
      </c>
      <c r="Z12" s="35">
        <f t="shared" si="0"/>
        <v>8</v>
      </c>
      <c r="AA12" s="39">
        <v>4</v>
      </c>
      <c r="AB12" s="39">
        <v>4</v>
      </c>
      <c r="AC12" s="40">
        <v>0</v>
      </c>
      <c r="AE12" s="435">
        <v>2015</v>
      </c>
      <c r="AF12" s="436">
        <v>15</v>
      </c>
      <c r="AG12" s="439">
        <f t="shared" si="2"/>
        <v>30</v>
      </c>
    </row>
    <row r="13" spans="1:40" ht="27.75">
      <c r="A13" s="37">
        <f t="shared" si="1"/>
        <v>11</v>
      </c>
      <c r="B13" s="31" t="s">
        <v>50</v>
      </c>
      <c r="C13" s="213" t="s">
        <v>34</v>
      </c>
      <c r="D13" s="215"/>
      <c r="E13" s="157"/>
      <c r="F13" s="165"/>
      <c r="G13" s="159" t="s">
        <v>86</v>
      </c>
      <c r="H13" s="157"/>
      <c r="I13" s="157"/>
      <c r="J13" s="157"/>
      <c r="K13" s="157"/>
      <c r="L13" s="157"/>
      <c r="M13" s="157"/>
      <c r="N13" s="162" t="s">
        <v>21</v>
      </c>
      <c r="O13" s="162" t="s">
        <v>28</v>
      </c>
      <c r="P13" s="157"/>
      <c r="Q13" s="162" t="s">
        <v>21</v>
      </c>
      <c r="R13" s="159" t="s">
        <v>21</v>
      </c>
      <c r="S13" s="164"/>
      <c r="T13" s="164"/>
      <c r="U13" s="163" t="s">
        <v>20</v>
      </c>
      <c r="V13" s="164"/>
      <c r="W13" s="164"/>
      <c r="X13" s="164"/>
      <c r="Y13" s="164"/>
      <c r="Z13" s="35">
        <f t="shared" si="0"/>
        <v>8</v>
      </c>
      <c r="AA13" s="39">
        <v>2</v>
      </c>
      <c r="AB13" s="39">
        <v>6</v>
      </c>
      <c r="AC13" s="40">
        <v>0</v>
      </c>
      <c r="AE13" s="435">
        <v>2016</v>
      </c>
      <c r="AF13" s="436">
        <v>16</v>
      </c>
      <c r="AG13" s="439">
        <f t="shared" si="2"/>
        <v>32</v>
      </c>
    </row>
    <row r="14" spans="1:40" ht="27.75">
      <c r="A14" s="37">
        <f t="shared" si="1"/>
        <v>12</v>
      </c>
      <c r="B14" s="31" t="s">
        <v>40</v>
      </c>
      <c r="C14" s="213" t="s">
        <v>34</v>
      </c>
      <c r="D14" s="215"/>
      <c r="E14" s="157"/>
      <c r="F14" s="157"/>
      <c r="G14" s="157"/>
      <c r="H14" s="158"/>
      <c r="I14" s="159" t="s">
        <v>20</v>
      </c>
      <c r="J14" s="158"/>
      <c r="K14" s="159" t="s">
        <v>20</v>
      </c>
      <c r="L14" s="158"/>
      <c r="M14" s="158"/>
      <c r="N14" s="158"/>
      <c r="O14" s="158"/>
      <c r="P14" s="158"/>
      <c r="Q14" s="158"/>
      <c r="R14" s="159" t="s">
        <v>21</v>
      </c>
      <c r="S14" s="164"/>
      <c r="T14" s="164"/>
      <c r="U14" s="163" t="s">
        <v>21</v>
      </c>
      <c r="V14" s="163" t="s">
        <v>20</v>
      </c>
      <c r="W14" s="163" t="s">
        <v>20</v>
      </c>
      <c r="X14" s="163" t="s">
        <v>21</v>
      </c>
      <c r="Y14" s="164"/>
      <c r="Z14" s="35">
        <f t="shared" si="0"/>
        <v>7</v>
      </c>
      <c r="AA14" s="39">
        <v>4</v>
      </c>
      <c r="AB14" s="39">
        <v>3</v>
      </c>
      <c r="AC14" s="40">
        <v>0</v>
      </c>
      <c r="AE14" s="435">
        <v>2017</v>
      </c>
      <c r="AF14" s="436">
        <v>16</v>
      </c>
      <c r="AG14" s="439">
        <f t="shared" si="2"/>
        <v>32</v>
      </c>
    </row>
    <row r="15" spans="1:40" ht="27.75">
      <c r="A15" s="37">
        <f t="shared" si="1"/>
        <v>13</v>
      </c>
      <c r="B15" s="31" t="s">
        <v>55</v>
      </c>
      <c r="C15" s="213" t="s">
        <v>40</v>
      </c>
      <c r="D15" s="215"/>
      <c r="E15" s="157"/>
      <c r="F15" s="157"/>
      <c r="G15" s="157"/>
      <c r="H15" s="158"/>
      <c r="I15" s="158"/>
      <c r="J15" s="159" t="s">
        <v>20</v>
      </c>
      <c r="K15" s="158"/>
      <c r="L15" s="158"/>
      <c r="M15" s="158"/>
      <c r="N15" s="158"/>
      <c r="O15" s="158"/>
      <c r="P15" s="158"/>
      <c r="Q15" s="159" t="s">
        <v>21</v>
      </c>
      <c r="R15" s="158"/>
      <c r="S15" s="164"/>
      <c r="T15" s="163" t="s">
        <v>86</v>
      </c>
      <c r="U15" s="164"/>
      <c r="V15" s="163" t="s">
        <v>20</v>
      </c>
      <c r="W15" s="164"/>
      <c r="X15" s="163" t="s">
        <v>21</v>
      </c>
      <c r="Y15" s="163" t="s">
        <v>20</v>
      </c>
      <c r="Z15" s="35">
        <f t="shared" si="0"/>
        <v>7</v>
      </c>
      <c r="AA15" s="39">
        <v>4</v>
      </c>
      <c r="AB15" s="39">
        <v>3</v>
      </c>
      <c r="AC15" s="40">
        <v>0</v>
      </c>
      <c r="AE15" s="435">
        <v>2018</v>
      </c>
      <c r="AF15" s="436">
        <v>16</v>
      </c>
      <c r="AG15" s="439">
        <f t="shared" si="2"/>
        <v>32</v>
      </c>
      <c r="AN15" s="336"/>
    </row>
    <row r="16" spans="1:40" ht="27.75">
      <c r="A16" s="37">
        <f t="shared" si="1"/>
        <v>14</v>
      </c>
      <c r="B16" s="31" t="s">
        <v>35</v>
      </c>
      <c r="C16" s="213" t="s">
        <v>65</v>
      </c>
      <c r="D16" s="215"/>
      <c r="E16" s="157"/>
      <c r="F16" s="157"/>
      <c r="G16" s="157"/>
      <c r="H16" s="158"/>
      <c r="I16" s="158"/>
      <c r="J16" s="158"/>
      <c r="K16" s="159" t="s">
        <v>21</v>
      </c>
      <c r="L16" s="159" t="s">
        <v>20</v>
      </c>
      <c r="M16" s="159" t="s">
        <v>21</v>
      </c>
      <c r="N16" s="158"/>
      <c r="O16" s="159" t="s">
        <v>20</v>
      </c>
      <c r="P16" s="159" t="s">
        <v>21</v>
      </c>
      <c r="Q16" s="158"/>
      <c r="R16" s="158"/>
      <c r="S16" s="164"/>
      <c r="T16" s="164"/>
      <c r="U16" s="164"/>
      <c r="V16" s="164"/>
      <c r="W16" s="163" t="s">
        <v>20</v>
      </c>
      <c r="X16" s="164"/>
      <c r="Y16" s="163" t="s">
        <v>21</v>
      </c>
      <c r="Z16" s="35">
        <f t="shared" si="0"/>
        <v>7</v>
      </c>
      <c r="AA16" s="39">
        <v>3</v>
      </c>
      <c r="AB16" s="39">
        <v>4</v>
      </c>
      <c r="AC16" s="40">
        <v>0</v>
      </c>
      <c r="AE16" s="435">
        <v>2019</v>
      </c>
      <c r="AF16" s="436">
        <v>12</v>
      </c>
      <c r="AG16" s="439">
        <f t="shared" si="2"/>
        <v>24</v>
      </c>
    </row>
    <row r="17" spans="1:51" ht="27.75">
      <c r="A17" s="37">
        <f t="shared" si="1"/>
        <v>15</v>
      </c>
      <c r="B17" s="31" t="s">
        <v>65</v>
      </c>
      <c r="C17" s="213" t="s">
        <v>32</v>
      </c>
      <c r="D17" s="215"/>
      <c r="E17" s="157"/>
      <c r="F17" s="157"/>
      <c r="G17" s="157"/>
      <c r="H17" s="158"/>
      <c r="I17" s="158"/>
      <c r="J17" s="158"/>
      <c r="K17" s="158"/>
      <c r="L17" s="159" t="s">
        <v>21</v>
      </c>
      <c r="M17" s="159" t="s">
        <v>21</v>
      </c>
      <c r="N17" s="158"/>
      <c r="O17" s="159" t="s">
        <v>21</v>
      </c>
      <c r="P17" s="158"/>
      <c r="Q17" s="158"/>
      <c r="R17" s="158"/>
      <c r="S17" s="164"/>
      <c r="T17" s="163" t="s">
        <v>86</v>
      </c>
      <c r="U17" s="163" t="s">
        <v>21</v>
      </c>
      <c r="V17" s="163" t="s">
        <v>20</v>
      </c>
      <c r="W17" s="164"/>
      <c r="X17" s="164"/>
      <c r="Y17" s="164"/>
      <c r="Z17" s="35">
        <f t="shared" si="0"/>
        <v>7</v>
      </c>
      <c r="AA17" s="39">
        <v>2</v>
      </c>
      <c r="AB17" s="39">
        <v>5</v>
      </c>
      <c r="AC17" s="40">
        <v>0</v>
      </c>
      <c r="AE17" s="435" t="s">
        <v>418</v>
      </c>
      <c r="AF17" s="436">
        <v>9</v>
      </c>
      <c r="AG17" s="439">
        <f t="shared" ref="AG17:AG18" si="3">SUM(AF17*2)</f>
        <v>18</v>
      </c>
    </row>
    <row r="18" spans="1:51" ht="27.75">
      <c r="A18" s="37">
        <f t="shared" si="1"/>
        <v>16</v>
      </c>
      <c r="B18" s="31" t="s">
        <v>38</v>
      </c>
      <c r="C18" s="213" t="s">
        <v>65</v>
      </c>
      <c r="D18" s="215"/>
      <c r="E18" s="157"/>
      <c r="F18" s="157"/>
      <c r="G18" s="157"/>
      <c r="H18" s="158"/>
      <c r="I18" s="158"/>
      <c r="J18" s="158"/>
      <c r="K18" s="164"/>
      <c r="L18" s="164"/>
      <c r="M18" s="164"/>
      <c r="N18" s="163" t="s">
        <v>25</v>
      </c>
      <c r="O18" s="163" t="s">
        <v>21</v>
      </c>
      <c r="P18" s="164"/>
      <c r="Q18" s="163" t="s">
        <v>20</v>
      </c>
      <c r="R18" s="163" t="s">
        <v>21</v>
      </c>
      <c r="S18" s="164"/>
      <c r="T18" s="164"/>
      <c r="U18" s="163" t="s">
        <v>25</v>
      </c>
      <c r="V18" s="164"/>
      <c r="W18" s="164"/>
      <c r="X18" s="163" t="s">
        <v>25</v>
      </c>
      <c r="Y18" s="163" t="s">
        <v>21</v>
      </c>
      <c r="Z18" s="35">
        <f t="shared" si="0"/>
        <v>7</v>
      </c>
      <c r="AA18" s="39">
        <v>1</v>
      </c>
      <c r="AB18" s="39">
        <v>3</v>
      </c>
      <c r="AC18" s="40">
        <v>3</v>
      </c>
      <c r="AE18" s="435">
        <v>2021</v>
      </c>
      <c r="AF18" s="436">
        <v>12</v>
      </c>
      <c r="AG18" s="439">
        <f t="shared" si="3"/>
        <v>24</v>
      </c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</row>
    <row r="19" spans="1:51" ht="27.75">
      <c r="A19" s="37">
        <f t="shared" si="1"/>
        <v>17</v>
      </c>
      <c r="B19" s="31" t="s">
        <v>65</v>
      </c>
      <c r="C19" s="213" t="s">
        <v>34</v>
      </c>
      <c r="D19" s="215"/>
      <c r="E19" s="157"/>
      <c r="F19" s="157"/>
      <c r="G19" s="157"/>
      <c r="H19" s="158"/>
      <c r="I19" s="158"/>
      <c r="J19" s="158"/>
      <c r="K19" s="159" t="s">
        <v>25</v>
      </c>
      <c r="L19" s="158"/>
      <c r="M19" s="158"/>
      <c r="N19" s="158"/>
      <c r="O19" s="159" t="s">
        <v>21</v>
      </c>
      <c r="P19" s="158"/>
      <c r="Q19" s="158"/>
      <c r="R19" s="159" t="s">
        <v>21</v>
      </c>
      <c r="S19" s="164"/>
      <c r="T19" s="164"/>
      <c r="U19" s="164"/>
      <c r="V19" s="163" t="s">
        <v>21</v>
      </c>
      <c r="W19" s="164"/>
      <c r="X19" s="163" t="s">
        <v>86</v>
      </c>
      <c r="Y19" s="163" t="s">
        <v>21</v>
      </c>
      <c r="Z19" s="35">
        <f t="shared" si="0"/>
        <v>7</v>
      </c>
      <c r="AA19" s="39">
        <v>1</v>
      </c>
      <c r="AB19" s="39">
        <v>5</v>
      </c>
      <c r="AC19" s="40">
        <v>1</v>
      </c>
      <c r="AE19" s="435">
        <v>2022</v>
      </c>
      <c r="AF19" s="436">
        <v>12</v>
      </c>
      <c r="AG19" s="439">
        <v>24</v>
      </c>
      <c r="AN19" s="337"/>
      <c r="AO19" s="337"/>
      <c r="AP19" s="337"/>
      <c r="AQ19" s="337"/>
    </row>
    <row r="20" spans="1:51" ht="27.75">
      <c r="A20" s="37">
        <f t="shared" si="1"/>
        <v>18</v>
      </c>
      <c r="B20" s="47" t="s">
        <v>55</v>
      </c>
      <c r="C20" s="217" t="s">
        <v>65</v>
      </c>
      <c r="D20" s="215"/>
      <c r="E20" s="157"/>
      <c r="F20" s="157"/>
      <c r="G20" s="157"/>
      <c r="H20" s="158"/>
      <c r="I20" s="158"/>
      <c r="J20" s="158"/>
      <c r="K20" s="159" t="s">
        <v>20</v>
      </c>
      <c r="L20" s="158"/>
      <c r="M20" s="158"/>
      <c r="N20" s="158"/>
      <c r="O20" s="158"/>
      <c r="P20" s="158"/>
      <c r="Q20" s="158"/>
      <c r="R20" s="158"/>
      <c r="S20" s="159" t="s">
        <v>21</v>
      </c>
      <c r="T20" s="163" t="s">
        <v>20</v>
      </c>
      <c r="U20" s="164"/>
      <c r="V20" s="163" t="s">
        <v>23</v>
      </c>
      <c r="W20" s="164"/>
      <c r="X20" s="163" t="s">
        <v>20</v>
      </c>
      <c r="Y20" s="164"/>
      <c r="Z20" s="35">
        <f t="shared" si="0"/>
        <v>6</v>
      </c>
      <c r="AA20" s="44">
        <v>4</v>
      </c>
      <c r="AB20" s="44">
        <v>1</v>
      </c>
      <c r="AC20" s="45">
        <v>1</v>
      </c>
      <c r="AE20" s="435" t="s">
        <v>416</v>
      </c>
      <c r="AF20" s="436">
        <v>9</v>
      </c>
      <c r="AG20" s="439">
        <v>18</v>
      </c>
      <c r="AN20" s="337"/>
      <c r="AO20" s="338"/>
      <c r="AP20" s="338"/>
      <c r="AQ20" s="339"/>
      <c r="AR20" s="291"/>
    </row>
    <row r="21" spans="1:51" ht="27.75">
      <c r="A21" s="37">
        <f t="shared" si="1"/>
        <v>19</v>
      </c>
      <c r="B21" s="31" t="s">
        <v>40</v>
      </c>
      <c r="C21" s="213" t="s">
        <v>31</v>
      </c>
      <c r="D21" s="215"/>
      <c r="E21" s="157"/>
      <c r="F21" s="157"/>
      <c r="G21" s="157"/>
      <c r="H21" s="158"/>
      <c r="I21" s="158"/>
      <c r="J21" s="159" t="s">
        <v>21</v>
      </c>
      <c r="K21" s="159" t="s">
        <v>21</v>
      </c>
      <c r="L21" s="159" t="s">
        <v>20</v>
      </c>
      <c r="M21" s="159" t="s">
        <v>27</v>
      </c>
      <c r="N21" s="158"/>
      <c r="O21" s="163" t="s">
        <v>20</v>
      </c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35">
        <f t="shared" si="0"/>
        <v>6</v>
      </c>
      <c r="AA21" s="39">
        <v>4</v>
      </c>
      <c r="AB21" s="39">
        <v>2</v>
      </c>
      <c r="AC21" s="40">
        <v>0</v>
      </c>
      <c r="AE21" s="435">
        <v>2023</v>
      </c>
      <c r="AF21" s="436">
        <v>12</v>
      </c>
      <c r="AG21" s="439">
        <v>24</v>
      </c>
      <c r="AN21" s="337"/>
      <c r="AO21" s="338"/>
      <c r="AP21" s="338"/>
      <c r="AQ21" s="339"/>
      <c r="AR21" s="291"/>
    </row>
    <row r="22" spans="1:51" ht="27.75">
      <c r="A22" s="37">
        <f>SUM(A21+1)</f>
        <v>20</v>
      </c>
      <c r="B22" s="31" t="s">
        <v>81</v>
      </c>
      <c r="C22" s="213" t="s">
        <v>34</v>
      </c>
      <c r="D22" s="215"/>
      <c r="E22" s="157"/>
      <c r="F22" s="157"/>
      <c r="G22" s="157"/>
      <c r="H22" s="158"/>
      <c r="I22" s="158"/>
      <c r="J22" s="158"/>
      <c r="K22" s="158"/>
      <c r="L22" s="158"/>
      <c r="M22" s="159" t="s">
        <v>20</v>
      </c>
      <c r="N22" s="163" t="s">
        <v>20</v>
      </c>
      <c r="O22" s="164"/>
      <c r="P22" s="164"/>
      <c r="Q22" s="163" t="s">
        <v>23</v>
      </c>
      <c r="R22" s="164"/>
      <c r="S22" s="164"/>
      <c r="T22" s="164"/>
      <c r="U22" s="164"/>
      <c r="V22" s="164"/>
      <c r="W22" s="164"/>
      <c r="X22" s="164"/>
      <c r="Y22" s="163" t="s">
        <v>20</v>
      </c>
      <c r="Z22" s="35">
        <f t="shared" si="0"/>
        <v>5</v>
      </c>
      <c r="AA22" s="39">
        <v>4</v>
      </c>
      <c r="AB22" s="39">
        <v>0</v>
      </c>
      <c r="AC22" s="40">
        <v>1</v>
      </c>
      <c r="AE22" s="435" t="s">
        <v>417</v>
      </c>
      <c r="AF22" s="436">
        <v>9</v>
      </c>
      <c r="AG22" s="439">
        <v>18</v>
      </c>
      <c r="AN22" s="337"/>
      <c r="AO22" s="338"/>
      <c r="AP22" s="338"/>
      <c r="AQ22" s="339"/>
      <c r="AR22" s="291"/>
    </row>
    <row r="23" spans="1:51" ht="27.75">
      <c r="A23" s="37">
        <f t="shared" si="1"/>
        <v>21</v>
      </c>
      <c r="B23" s="31" t="s">
        <v>50</v>
      </c>
      <c r="C23" s="213" t="s">
        <v>66</v>
      </c>
      <c r="D23" s="215"/>
      <c r="E23" s="157"/>
      <c r="F23" s="157"/>
      <c r="G23" s="157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63" t="s">
        <v>25</v>
      </c>
      <c r="T23" s="164"/>
      <c r="U23" s="164"/>
      <c r="V23" s="163" t="s">
        <v>21</v>
      </c>
      <c r="W23" s="163" t="s">
        <v>20</v>
      </c>
      <c r="X23" s="163" t="s">
        <v>27</v>
      </c>
      <c r="Y23" s="164"/>
      <c r="Z23" s="35">
        <f t="shared" si="0"/>
        <v>5</v>
      </c>
      <c r="AA23" s="39">
        <v>3</v>
      </c>
      <c r="AB23" s="39">
        <v>1</v>
      </c>
      <c r="AC23" s="40">
        <v>1</v>
      </c>
      <c r="AE23" s="435">
        <v>2024</v>
      </c>
      <c r="AF23" s="436">
        <v>12</v>
      </c>
      <c r="AG23" s="439">
        <v>24</v>
      </c>
      <c r="AN23" s="337"/>
      <c r="AO23" s="338"/>
      <c r="AP23" s="338"/>
      <c r="AQ23" s="339"/>
      <c r="AR23" s="291"/>
    </row>
    <row r="24" spans="1:51" ht="27.75">
      <c r="A24" s="37">
        <f t="shared" si="1"/>
        <v>22</v>
      </c>
      <c r="B24" s="31" t="s">
        <v>47</v>
      </c>
      <c r="C24" s="213" t="s">
        <v>66</v>
      </c>
      <c r="D24" s="215"/>
      <c r="E24" s="157"/>
      <c r="F24" s="157"/>
      <c r="G24" s="157"/>
      <c r="H24" s="158"/>
      <c r="I24" s="158"/>
      <c r="J24" s="158"/>
      <c r="K24" s="158"/>
      <c r="L24" s="158"/>
      <c r="M24" s="158"/>
      <c r="N24" s="158"/>
      <c r="O24" s="159" t="s">
        <v>20</v>
      </c>
      <c r="P24" s="158"/>
      <c r="Q24" s="158"/>
      <c r="R24" s="158"/>
      <c r="S24" s="164"/>
      <c r="T24" s="163" t="s">
        <v>86</v>
      </c>
      <c r="U24" s="164"/>
      <c r="V24" s="163" t="s">
        <v>21</v>
      </c>
      <c r="W24" s="164"/>
      <c r="X24" s="164"/>
      <c r="Y24" s="163" t="s">
        <v>20</v>
      </c>
      <c r="Z24" s="35">
        <f t="shared" si="0"/>
        <v>5</v>
      </c>
      <c r="AA24" s="39">
        <v>3</v>
      </c>
      <c r="AB24" s="39">
        <v>2</v>
      </c>
      <c r="AC24" s="40">
        <v>0</v>
      </c>
      <c r="AE24" s="435">
        <v>2025</v>
      </c>
      <c r="AF24" s="436">
        <v>12</v>
      </c>
      <c r="AG24" s="439">
        <v>24</v>
      </c>
      <c r="AN24" s="337"/>
      <c r="AO24" s="338"/>
      <c r="AP24" s="338"/>
      <c r="AQ24" s="339"/>
      <c r="AR24" s="291"/>
    </row>
    <row r="25" spans="1:51" ht="27.75">
      <c r="A25" s="37">
        <f t="shared" si="1"/>
        <v>23</v>
      </c>
      <c r="B25" s="31" t="s">
        <v>50</v>
      </c>
      <c r="C25" s="213" t="s">
        <v>65</v>
      </c>
      <c r="D25" s="215"/>
      <c r="E25" s="157"/>
      <c r="F25" s="157"/>
      <c r="G25" s="157"/>
      <c r="H25" s="158"/>
      <c r="I25" s="158"/>
      <c r="J25" s="158"/>
      <c r="K25" s="164"/>
      <c r="L25" s="159" t="s">
        <v>21</v>
      </c>
      <c r="M25" s="164"/>
      <c r="N25" s="164"/>
      <c r="O25" s="164"/>
      <c r="P25" s="163" t="s">
        <v>23</v>
      </c>
      <c r="Q25" s="163" t="s">
        <v>21</v>
      </c>
      <c r="R25" s="164"/>
      <c r="S25" s="163" t="s">
        <v>20</v>
      </c>
      <c r="T25" s="164"/>
      <c r="U25" s="164"/>
      <c r="V25" s="164"/>
      <c r="W25" s="164"/>
      <c r="X25" s="164"/>
      <c r="Y25" s="164"/>
      <c r="Z25" s="35">
        <f t="shared" si="0"/>
        <v>5</v>
      </c>
      <c r="AA25" s="39">
        <v>2</v>
      </c>
      <c r="AB25" s="39">
        <v>2</v>
      </c>
      <c r="AC25" s="40">
        <v>1</v>
      </c>
      <c r="AE25" s="428"/>
      <c r="AF25" s="437">
        <f>SUM(AF3:AF24)</f>
        <v>235</v>
      </c>
      <c r="AG25" s="437">
        <f>SUM(AG3:AG24)</f>
        <v>470</v>
      </c>
      <c r="AN25" s="337"/>
      <c r="AO25" s="338"/>
      <c r="AP25" s="338"/>
      <c r="AQ25" s="339"/>
      <c r="AR25" s="291"/>
    </row>
    <row r="26" spans="1:51" ht="27.75">
      <c r="A26" s="37">
        <f t="shared" si="1"/>
        <v>24</v>
      </c>
      <c r="B26" s="31" t="s">
        <v>66</v>
      </c>
      <c r="C26" s="213" t="s">
        <v>32</v>
      </c>
      <c r="D26" s="215"/>
      <c r="E26" s="157"/>
      <c r="F26" s="157"/>
      <c r="G26" s="157"/>
      <c r="H26" s="158"/>
      <c r="I26" s="158"/>
      <c r="J26" s="158"/>
      <c r="K26" s="158"/>
      <c r="L26" s="159" t="s">
        <v>21</v>
      </c>
      <c r="M26" s="159" t="s">
        <v>20</v>
      </c>
      <c r="N26" s="158"/>
      <c r="O26" s="158"/>
      <c r="P26" s="158"/>
      <c r="Q26" s="158"/>
      <c r="R26" s="158"/>
      <c r="S26" s="164"/>
      <c r="T26" s="163" t="s">
        <v>21</v>
      </c>
      <c r="U26" s="164"/>
      <c r="V26" s="164"/>
      <c r="W26" s="163" t="s">
        <v>21</v>
      </c>
      <c r="X26" s="164"/>
      <c r="Y26" s="163" t="s">
        <v>21</v>
      </c>
      <c r="Z26" s="35">
        <f t="shared" si="0"/>
        <v>5</v>
      </c>
      <c r="AA26" s="39">
        <v>1</v>
      </c>
      <c r="AB26" s="39">
        <v>4</v>
      </c>
      <c r="AC26" s="40">
        <v>0</v>
      </c>
      <c r="AE26" s="337"/>
      <c r="AN26" s="337"/>
      <c r="AO26" s="338"/>
      <c r="AP26" s="338"/>
      <c r="AQ26" s="339"/>
      <c r="AR26" s="291"/>
    </row>
    <row r="27" spans="1:51" ht="27.75">
      <c r="A27" s="37">
        <f t="shared" si="1"/>
        <v>25</v>
      </c>
      <c r="B27" s="31" t="s">
        <v>51</v>
      </c>
      <c r="C27" s="213" t="s">
        <v>40</v>
      </c>
      <c r="D27" s="215"/>
      <c r="E27" s="157"/>
      <c r="F27" s="157"/>
      <c r="G27" s="157"/>
      <c r="H27" s="159" t="s">
        <v>20</v>
      </c>
      <c r="I27" s="159" t="s">
        <v>20</v>
      </c>
      <c r="J27" s="158"/>
      <c r="K27" s="158"/>
      <c r="L27" s="158"/>
      <c r="M27" s="158"/>
      <c r="N27" s="159" t="s">
        <v>20</v>
      </c>
      <c r="O27" s="158"/>
      <c r="P27" s="159" t="s">
        <v>20</v>
      </c>
      <c r="Q27" s="157"/>
      <c r="R27" s="157"/>
      <c r="S27" s="164"/>
      <c r="T27" s="164"/>
      <c r="U27" s="164"/>
      <c r="V27" s="164"/>
      <c r="W27" s="164"/>
      <c r="X27" s="164"/>
      <c r="Y27" s="164"/>
      <c r="Z27" s="35">
        <f t="shared" si="0"/>
        <v>4</v>
      </c>
      <c r="AA27" s="39">
        <v>4</v>
      </c>
      <c r="AB27" s="39">
        <v>0</v>
      </c>
      <c r="AC27" s="40">
        <v>0</v>
      </c>
      <c r="AE27" s="337"/>
      <c r="AN27" s="337"/>
      <c r="AO27" s="338"/>
      <c r="AP27" s="338"/>
      <c r="AQ27" s="339"/>
      <c r="AR27" s="291"/>
    </row>
    <row r="28" spans="1:51" ht="27.75">
      <c r="A28" s="37">
        <f t="shared" si="1"/>
        <v>26</v>
      </c>
      <c r="B28" s="31" t="s">
        <v>40</v>
      </c>
      <c r="C28" s="213" t="s">
        <v>66</v>
      </c>
      <c r="D28" s="215"/>
      <c r="E28" s="157"/>
      <c r="F28" s="158"/>
      <c r="G28" s="158"/>
      <c r="H28" s="157"/>
      <c r="I28" s="157"/>
      <c r="J28" s="157"/>
      <c r="K28" s="157"/>
      <c r="L28" s="159" t="s">
        <v>20</v>
      </c>
      <c r="M28" s="157"/>
      <c r="N28" s="157"/>
      <c r="O28" s="157"/>
      <c r="P28" s="159" t="s">
        <v>20</v>
      </c>
      <c r="Q28" s="157"/>
      <c r="R28" s="159" t="s">
        <v>20</v>
      </c>
      <c r="S28" s="164"/>
      <c r="T28" s="164"/>
      <c r="U28" s="163" t="s">
        <v>20</v>
      </c>
      <c r="V28" s="164"/>
      <c r="W28" s="164"/>
      <c r="X28" s="164"/>
      <c r="Y28" s="164"/>
      <c r="Z28" s="35">
        <f t="shared" si="0"/>
        <v>4</v>
      </c>
      <c r="AA28" s="39">
        <v>4</v>
      </c>
      <c r="AB28" s="39">
        <v>0</v>
      </c>
      <c r="AC28" s="40">
        <v>0</v>
      </c>
      <c r="AE28" s="337"/>
      <c r="AN28" s="337"/>
      <c r="AO28" s="338"/>
      <c r="AP28" s="338"/>
      <c r="AQ28" s="339"/>
      <c r="AR28" s="291"/>
    </row>
    <row r="29" spans="1:51" ht="27.75">
      <c r="A29" s="37">
        <f t="shared" si="1"/>
        <v>27</v>
      </c>
      <c r="B29" s="31" t="s">
        <v>37</v>
      </c>
      <c r="C29" s="213" t="s">
        <v>40</v>
      </c>
      <c r="D29" s="215"/>
      <c r="E29" s="157"/>
      <c r="F29" s="157"/>
      <c r="G29" s="159" t="s">
        <v>21</v>
      </c>
      <c r="H29" s="158"/>
      <c r="I29" s="158"/>
      <c r="J29" s="158"/>
      <c r="K29" s="158"/>
      <c r="L29" s="159" t="s">
        <v>20</v>
      </c>
      <c r="M29" s="158"/>
      <c r="N29" s="158"/>
      <c r="O29" s="158"/>
      <c r="P29" s="158"/>
      <c r="Q29" s="158"/>
      <c r="R29" s="158"/>
      <c r="S29" s="159" t="s">
        <v>27</v>
      </c>
      <c r="T29" s="158"/>
      <c r="U29" s="158"/>
      <c r="V29" s="158"/>
      <c r="W29" s="158"/>
      <c r="X29" s="158"/>
      <c r="Y29" s="158"/>
      <c r="Z29" s="35">
        <f t="shared" si="0"/>
        <v>4</v>
      </c>
      <c r="AA29" s="39">
        <v>3</v>
      </c>
      <c r="AB29" s="39">
        <v>1</v>
      </c>
      <c r="AC29" s="40">
        <v>0</v>
      </c>
      <c r="AE29" s="337"/>
      <c r="AN29" s="337"/>
      <c r="AO29" s="338"/>
      <c r="AP29" s="338"/>
      <c r="AQ29" s="339"/>
      <c r="AR29" s="291"/>
    </row>
    <row r="30" spans="1:51" ht="27.75">
      <c r="A30" s="37">
        <f t="shared" si="1"/>
        <v>28</v>
      </c>
      <c r="B30" s="31" t="s">
        <v>37</v>
      </c>
      <c r="C30" s="213" t="s">
        <v>32</v>
      </c>
      <c r="D30" s="215"/>
      <c r="E30" s="158"/>
      <c r="F30" s="158"/>
      <c r="G30" s="158"/>
      <c r="H30" s="158"/>
      <c r="I30" s="159" t="s">
        <v>21</v>
      </c>
      <c r="J30" s="158"/>
      <c r="K30" s="158"/>
      <c r="L30" s="158"/>
      <c r="M30" s="158"/>
      <c r="N30" s="158"/>
      <c r="O30" s="159" t="s">
        <v>20</v>
      </c>
      <c r="P30" s="159" t="s">
        <v>20</v>
      </c>
      <c r="Q30" s="159" t="s">
        <v>20</v>
      </c>
      <c r="R30" s="158"/>
      <c r="S30" s="164"/>
      <c r="T30" s="164"/>
      <c r="U30" s="164"/>
      <c r="V30" s="164"/>
      <c r="W30" s="164"/>
      <c r="X30" s="164"/>
      <c r="Y30" s="164"/>
      <c r="Z30" s="35">
        <f t="shared" si="0"/>
        <v>4</v>
      </c>
      <c r="AA30" s="39">
        <v>3</v>
      </c>
      <c r="AB30" s="39">
        <v>1</v>
      </c>
      <c r="AC30" s="40">
        <v>0</v>
      </c>
      <c r="AE30" s="337"/>
      <c r="AN30" s="337"/>
      <c r="AO30" s="338"/>
      <c r="AP30" s="338"/>
      <c r="AQ30" s="339"/>
      <c r="AR30" s="291"/>
    </row>
    <row r="31" spans="1:51" ht="27.75">
      <c r="A31" s="37">
        <f t="shared" si="1"/>
        <v>29</v>
      </c>
      <c r="B31" s="31" t="s">
        <v>66</v>
      </c>
      <c r="C31" s="213" t="s">
        <v>147</v>
      </c>
      <c r="D31" s="215"/>
      <c r="E31" s="157"/>
      <c r="F31" s="157"/>
      <c r="G31" s="157"/>
      <c r="H31" s="158"/>
      <c r="I31" s="158"/>
      <c r="J31" s="158"/>
      <c r="K31" s="164"/>
      <c r="L31" s="164"/>
      <c r="M31" s="164"/>
      <c r="N31" s="163" t="s">
        <v>21</v>
      </c>
      <c r="O31" s="163" t="s">
        <v>27</v>
      </c>
      <c r="P31" s="163" t="s">
        <v>20</v>
      </c>
      <c r="Q31" s="164"/>
      <c r="R31" s="164"/>
      <c r="S31" s="164"/>
      <c r="T31" s="164"/>
      <c r="U31" s="164"/>
      <c r="V31" s="164"/>
      <c r="W31" s="164"/>
      <c r="X31" s="164"/>
      <c r="Y31" s="164"/>
      <c r="Z31" s="35">
        <f t="shared" si="0"/>
        <v>4</v>
      </c>
      <c r="AA31" s="39">
        <v>3</v>
      </c>
      <c r="AB31" s="39">
        <v>1</v>
      </c>
      <c r="AC31" s="40">
        <v>0</v>
      </c>
      <c r="AE31" s="337"/>
      <c r="AN31" s="337"/>
      <c r="AO31" s="338"/>
      <c r="AP31" s="338"/>
      <c r="AQ31" s="339"/>
      <c r="AR31" s="291"/>
    </row>
    <row r="32" spans="1:51" ht="27.75">
      <c r="A32" s="37">
        <f t="shared" si="1"/>
        <v>30</v>
      </c>
      <c r="B32" s="31" t="s">
        <v>55</v>
      </c>
      <c r="C32" s="213" t="s">
        <v>63</v>
      </c>
      <c r="D32" s="215"/>
      <c r="E32" s="157"/>
      <c r="F32" s="157"/>
      <c r="G32" s="157"/>
      <c r="H32" s="158"/>
      <c r="I32" s="158"/>
      <c r="J32" s="158"/>
      <c r="K32" s="164"/>
      <c r="L32" s="164"/>
      <c r="M32" s="164"/>
      <c r="N32" s="163" t="s">
        <v>20</v>
      </c>
      <c r="O32" s="164"/>
      <c r="P32" s="164"/>
      <c r="Q32" s="164"/>
      <c r="R32" s="164"/>
      <c r="S32" s="164"/>
      <c r="T32" s="164"/>
      <c r="U32" s="164"/>
      <c r="V32" s="163" t="s">
        <v>20</v>
      </c>
      <c r="W32" s="163" t="s">
        <v>21</v>
      </c>
      <c r="X32" s="164"/>
      <c r="Y32" s="163" t="s">
        <v>20</v>
      </c>
      <c r="Z32" s="35">
        <f t="shared" si="0"/>
        <v>4</v>
      </c>
      <c r="AA32" s="39">
        <v>3</v>
      </c>
      <c r="AB32" s="39">
        <v>1</v>
      </c>
      <c r="AC32" s="40">
        <v>0</v>
      </c>
      <c r="AE32" s="337"/>
    </row>
    <row r="33" spans="1:29" ht="27.75">
      <c r="A33" s="37">
        <f t="shared" si="1"/>
        <v>31</v>
      </c>
      <c r="B33" s="31" t="s">
        <v>66</v>
      </c>
      <c r="C33" s="213" t="s">
        <v>63</v>
      </c>
      <c r="D33" s="215"/>
      <c r="E33" s="157"/>
      <c r="F33" s="157"/>
      <c r="G33" s="157"/>
      <c r="H33" s="158"/>
      <c r="I33" s="158"/>
      <c r="J33" s="158"/>
      <c r="K33" s="164"/>
      <c r="L33" s="164"/>
      <c r="M33" s="164"/>
      <c r="N33" s="163" t="s">
        <v>21</v>
      </c>
      <c r="O33" s="164"/>
      <c r="P33" s="163" t="s">
        <v>20</v>
      </c>
      <c r="Q33" s="164"/>
      <c r="R33" s="164"/>
      <c r="S33" s="164"/>
      <c r="T33" s="164"/>
      <c r="U33" s="164"/>
      <c r="V33" s="164"/>
      <c r="W33" s="164"/>
      <c r="X33" s="163" t="s">
        <v>20</v>
      </c>
      <c r="Y33" s="163" t="s">
        <v>20</v>
      </c>
      <c r="Z33" s="35">
        <f t="shared" si="0"/>
        <v>4</v>
      </c>
      <c r="AA33" s="39">
        <v>3</v>
      </c>
      <c r="AB33" s="39">
        <v>1</v>
      </c>
      <c r="AC33" s="40">
        <v>0</v>
      </c>
    </row>
    <row r="34" spans="1:29" ht="27.75">
      <c r="A34" s="37">
        <f t="shared" si="1"/>
        <v>32</v>
      </c>
      <c r="B34" s="31" t="s">
        <v>65</v>
      </c>
      <c r="C34" s="213" t="s">
        <v>31</v>
      </c>
      <c r="D34" s="215"/>
      <c r="E34" s="157"/>
      <c r="F34" s="157"/>
      <c r="G34" s="157"/>
      <c r="H34" s="158"/>
      <c r="I34" s="158"/>
      <c r="J34" s="159" t="s">
        <v>20</v>
      </c>
      <c r="K34" s="159" t="s">
        <v>21</v>
      </c>
      <c r="L34" s="159" t="s">
        <v>25</v>
      </c>
      <c r="M34" s="158"/>
      <c r="N34" s="163" t="s">
        <v>20</v>
      </c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35">
        <f t="shared" si="0"/>
        <v>4</v>
      </c>
      <c r="AA34" s="39">
        <v>2</v>
      </c>
      <c r="AB34" s="39">
        <v>1</v>
      </c>
      <c r="AC34" s="40">
        <v>1</v>
      </c>
    </row>
    <row r="35" spans="1:29" ht="27.75">
      <c r="A35" s="37">
        <f t="shared" si="1"/>
        <v>33</v>
      </c>
      <c r="B35" s="31" t="s">
        <v>66</v>
      </c>
      <c r="C35" s="213" t="s">
        <v>65</v>
      </c>
      <c r="D35" s="215"/>
      <c r="E35" s="157"/>
      <c r="F35" s="157"/>
      <c r="G35" s="157"/>
      <c r="H35" s="158"/>
      <c r="I35" s="158"/>
      <c r="J35" s="158"/>
      <c r="K35" s="164"/>
      <c r="L35" s="164"/>
      <c r="M35" s="164"/>
      <c r="N35" s="163" t="s">
        <v>25</v>
      </c>
      <c r="O35" s="164"/>
      <c r="P35" s="164"/>
      <c r="Q35" s="164"/>
      <c r="R35" s="163" t="s">
        <v>21</v>
      </c>
      <c r="S35" s="163" t="s">
        <v>20</v>
      </c>
      <c r="T35" s="163" t="s">
        <v>20</v>
      </c>
      <c r="U35" s="164"/>
      <c r="V35" s="164"/>
      <c r="W35" s="164"/>
      <c r="X35" s="164"/>
      <c r="Y35" s="164"/>
      <c r="Z35" s="35">
        <f t="shared" ref="Z35:Z66" si="4">SUM(AA35:AC35)</f>
        <v>4</v>
      </c>
      <c r="AA35" s="39">
        <v>2</v>
      </c>
      <c r="AB35" s="39">
        <v>1</v>
      </c>
      <c r="AC35" s="40">
        <v>1</v>
      </c>
    </row>
    <row r="36" spans="1:29" ht="27.75">
      <c r="A36" s="37">
        <f t="shared" ref="A36:A67" si="5">SUM(A35+1)</f>
        <v>34</v>
      </c>
      <c r="B36" s="31" t="s">
        <v>50</v>
      </c>
      <c r="C36" s="213" t="s">
        <v>47</v>
      </c>
      <c r="D36" s="215"/>
      <c r="E36" s="157"/>
      <c r="F36" s="157"/>
      <c r="G36" s="157"/>
      <c r="H36" s="158"/>
      <c r="I36" s="158"/>
      <c r="J36" s="158"/>
      <c r="K36" s="159" t="s">
        <v>20</v>
      </c>
      <c r="L36" s="158"/>
      <c r="M36" s="159" t="s">
        <v>25</v>
      </c>
      <c r="N36" s="158"/>
      <c r="O36" s="158"/>
      <c r="P36" s="158"/>
      <c r="Q36" s="158"/>
      <c r="R36" s="158"/>
      <c r="S36" s="164"/>
      <c r="T36" s="164"/>
      <c r="U36" s="163" t="s">
        <v>21</v>
      </c>
      <c r="V36" s="164"/>
      <c r="W36" s="164"/>
      <c r="X36" s="163" t="s">
        <v>20</v>
      </c>
      <c r="Y36" s="164"/>
      <c r="Z36" s="35">
        <f t="shared" si="4"/>
        <v>4</v>
      </c>
      <c r="AA36" s="39">
        <v>2</v>
      </c>
      <c r="AB36" s="39">
        <v>1</v>
      </c>
      <c r="AC36" s="40">
        <v>1</v>
      </c>
    </row>
    <row r="37" spans="1:29" ht="27.75">
      <c r="A37" s="37">
        <f t="shared" si="5"/>
        <v>35</v>
      </c>
      <c r="B37" s="31" t="s">
        <v>50</v>
      </c>
      <c r="C37" s="213" t="s">
        <v>36</v>
      </c>
      <c r="D37" s="215"/>
      <c r="E37" s="157"/>
      <c r="F37" s="157"/>
      <c r="G37" s="157"/>
      <c r="H37" s="158"/>
      <c r="I37" s="158"/>
      <c r="J37" s="159" t="s">
        <v>20</v>
      </c>
      <c r="K37" s="159" t="s">
        <v>86</v>
      </c>
      <c r="L37" s="159" t="s">
        <v>21</v>
      </c>
      <c r="M37" s="158"/>
      <c r="N37" s="158"/>
      <c r="O37" s="158"/>
      <c r="P37" s="158"/>
      <c r="Q37" s="158"/>
      <c r="R37" s="158"/>
      <c r="S37" s="164"/>
      <c r="T37" s="164"/>
      <c r="U37" s="164"/>
      <c r="V37" s="164"/>
      <c r="W37" s="164"/>
      <c r="X37" s="164"/>
      <c r="Y37" s="164"/>
      <c r="Z37" s="35">
        <f t="shared" si="4"/>
        <v>4</v>
      </c>
      <c r="AA37" s="39">
        <v>2</v>
      </c>
      <c r="AB37" s="39">
        <v>2</v>
      </c>
      <c r="AC37" s="40">
        <v>0</v>
      </c>
    </row>
    <row r="38" spans="1:29" ht="27.75">
      <c r="A38" s="37">
        <f t="shared" si="5"/>
        <v>36</v>
      </c>
      <c r="B38" s="31" t="s">
        <v>50</v>
      </c>
      <c r="C38" s="213" t="s">
        <v>37</v>
      </c>
      <c r="D38" s="215"/>
      <c r="E38" s="157"/>
      <c r="F38" s="157"/>
      <c r="G38" s="157"/>
      <c r="H38" s="158"/>
      <c r="I38" s="158"/>
      <c r="J38" s="158"/>
      <c r="K38" s="158"/>
      <c r="L38" s="158"/>
      <c r="M38" s="158"/>
      <c r="N38" s="158"/>
      <c r="O38" s="158"/>
      <c r="P38" s="159" t="s">
        <v>20</v>
      </c>
      <c r="Q38" s="158"/>
      <c r="R38" s="158"/>
      <c r="S38" s="164"/>
      <c r="T38" s="163" t="s">
        <v>21</v>
      </c>
      <c r="U38" s="164"/>
      <c r="V38" s="163" t="s">
        <v>86</v>
      </c>
      <c r="W38" s="164"/>
      <c r="X38" s="164"/>
      <c r="Y38" s="164"/>
      <c r="Z38" s="35">
        <f t="shared" si="4"/>
        <v>4</v>
      </c>
      <c r="AA38" s="39">
        <v>2</v>
      </c>
      <c r="AB38" s="39">
        <v>2</v>
      </c>
      <c r="AC38" s="40">
        <v>0</v>
      </c>
    </row>
    <row r="39" spans="1:29" ht="27.75">
      <c r="A39" s="37">
        <f t="shared" si="5"/>
        <v>37</v>
      </c>
      <c r="B39" s="31" t="s">
        <v>47</v>
      </c>
      <c r="C39" s="213" t="s">
        <v>35</v>
      </c>
      <c r="D39" s="215"/>
      <c r="E39" s="157"/>
      <c r="F39" s="157"/>
      <c r="G39" s="157"/>
      <c r="H39" s="158"/>
      <c r="I39" s="159" t="s">
        <v>21</v>
      </c>
      <c r="J39" s="158"/>
      <c r="K39" s="158"/>
      <c r="L39" s="158"/>
      <c r="M39" s="158"/>
      <c r="N39" s="158"/>
      <c r="O39" s="158"/>
      <c r="P39" s="158"/>
      <c r="Q39" s="159" t="s">
        <v>21</v>
      </c>
      <c r="R39" s="158"/>
      <c r="S39" s="164"/>
      <c r="T39" s="164"/>
      <c r="U39" s="164"/>
      <c r="V39" s="163" t="s">
        <v>27</v>
      </c>
      <c r="W39" s="164"/>
      <c r="X39" s="164"/>
      <c r="Y39" s="164"/>
      <c r="Z39" s="35">
        <f t="shared" si="4"/>
        <v>4</v>
      </c>
      <c r="AA39" s="39">
        <v>2</v>
      </c>
      <c r="AB39" s="39">
        <v>2</v>
      </c>
      <c r="AC39" s="40">
        <v>0</v>
      </c>
    </row>
    <row r="40" spans="1:29" ht="27.75">
      <c r="A40" s="37">
        <f t="shared" si="5"/>
        <v>38</v>
      </c>
      <c r="B40" s="31" t="s">
        <v>55</v>
      </c>
      <c r="C40" s="213" t="s">
        <v>38</v>
      </c>
      <c r="D40" s="215"/>
      <c r="E40" s="157"/>
      <c r="F40" s="157"/>
      <c r="G40" s="157"/>
      <c r="H40" s="158"/>
      <c r="I40" s="158"/>
      <c r="J40" s="158"/>
      <c r="K40" s="164"/>
      <c r="L40" s="164"/>
      <c r="M40" s="164"/>
      <c r="N40" s="163" t="s">
        <v>20</v>
      </c>
      <c r="O40" s="163" t="s">
        <v>21</v>
      </c>
      <c r="P40" s="163" t="s">
        <v>20</v>
      </c>
      <c r="Q40" s="164"/>
      <c r="R40" s="164"/>
      <c r="S40" s="164"/>
      <c r="T40" s="164"/>
      <c r="U40" s="164"/>
      <c r="V40" s="164"/>
      <c r="W40" s="163" t="s">
        <v>21</v>
      </c>
      <c r="X40" s="164"/>
      <c r="Y40" s="164"/>
      <c r="Z40" s="35">
        <f t="shared" si="4"/>
        <v>4</v>
      </c>
      <c r="AA40" s="39">
        <v>2</v>
      </c>
      <c r="AB40" s="39">
        <v>2</v>
      </c>
      <c r="AC40" s="40">
        <v>0</v>
      </c>
    </row>
    <row r="41" spans="1:29" ht="27.75">
      <c r="A41" s="37">
        <f t="shared" si="5"/>
        <v>39</v>
      </c>
      <c r="B41" s="31" t="s">
        <v>50</v>
      </c>
      <c r="C41" s="213" t="s">
        <v>51</v>
      </c>
      <c r="D41" s="215"/>
      <c r="E41" s="158"/>
      <c r="F41" s="158"/>
      <c r="G41" s="158"/>
      <c r="H41" s="158"/>
      <c r="I41" s="159" t="s">
        <v>20</v>
      </c>
      <c r="J41" s="159" t="s">
        <v>21</v>
      </c>
      <c r="K41" s="158"/>
      <c r="L41" s="158"/>
      <c r="M41" s="159" t="s">
        <v>21</v>
      </c>
      <c r="N41" s="159" t="s">
        <v>25</v>
      </c>
      <c r="O41" s="158"/>
      <c r="P41" s="158"/>
      <c r="Q41" s="158"/>
      <c r="R41" s="158"/>
      <c r="S41" s="164"/>
      <c r="T41" s="164"/>
      <c r="U41" s="164"/>
      <c r="V41" s="164"/>
      <c r="W41" s="164"/>
      <c r="X41" s="164"/>
      <c r="Y41" s="164"/>
      <c r="Z41" s="35">
        <f t="shared" si="4"/>
        <v>4</v>
      </c>
      <c r="AA41" s="39">
        <v>1</v>
      </c>
      <c r="AB41" s="39">
        <v>2</v>
      </c>
      <c r="AC41" s="40">
        <v>1</v>
      </c>
    </row>
    <row r="42" spans="1:29" ht="27.75">
      <c r="A42" s="37">
        <f t="shared" si="5"/>
        <v>40</v>
      </c>
      <c r="B42" s="31" t="s">
        <v>34</v>
      </c>
      <c r="C42" s="213" t="s">
        <v>37</v>
      </c>
      <c r="D42" s="215"/>
      <c r="E42" s="157"/>
      <c r="F42" s="157"/>
      <c r="G42" s="157"/>
      <c r="H42" s="158"/>
      <c r="I42" s="158"/>
      <c r="J42" s="158"/>
      <c r="K42" s="159" t="s">
        <v>21</v>
      </c>
      <c r="L42" s="158"/>
      <c r="M42" s="158"/>
      <c r="N42" s="158"/>
      <c r="O42" s="158"/>
      <c r="P42" s="158"/>
      <c r="Q42" s="158"/>
      <c r="R42" s="158"/>
      <c r="S42" s="164"/>
      <c r="T42" s="164"/>
      <c r="U42" s="164"/>
      <c r="V42" s="164"/>
      <c r="W42" s="159" t="s">
        <v>20</v>
      </c>
      <c r="X42" s="159" t="s">
        <v>21</v>
      </c>
      <c r="Y42" s="159" t="s">
        <v>21</v>
      </c>
      <c r="Z42" s="35">
        <f t="shared" si="4"/>
        <v>4</v>
      </c>
      <c r="AA42" s="39">
        <v>1</v>
      </c>
      <c r="AB42" s="39">
        <v>3</v>
      </c>
      <c r="AC42" s="40">
        <v>0</v>
      </c>
    </row>
    <row r="43" spans="1:29" ht="27.75">
      <c r="A43" s="37">
        <f t="shared" si="5"/>
        <v>41</v>
      </c>
      <c r="B43" s="31" t="s">
        <v>55</v>
      </c>
      <c r="C43" s="213" t="s">
        <v>66</v>
      </c>
      <c r="D43" s="215"/>
      <c r="E43" s="157"/>
      <c r="F43" s="157"/>
      <c r="G43" s="157"/>
      <c r="H43" s="158"/>
      <c r="I43" s="158"/>
      <c r="J43" s="158"/>
      <c r="K43" s="158"/>
      <c r="L43" s="158"/>
      <c r="M43" s="159" t="s">
        <v>25</v>
      </c>
      <c r="N43" s="158"/>
      <c r="O43" s="158"/>
      <c r="P43" s="158"/>
      <c r="Q43" s="158"/>
      <c r="R43" s="158"/>
      <c r="S43" s="159" t="s">
        <v>21</v>
      </c>
      <c r="T43" s="158"/>
      <c r="U43" s="158"/>
      <c r="V43" s="158"/>
      <c r="W43" s="159" t="s">
        <v>21</v>
      </c>
      <c r="X43" s="158"/>
      <c r="Y43" s="159" t="s">
        <v>25</v>
      </c>
      <c r="Z43" s="35">
        <f t="shared" si="4"/>
        <v>4</v>
      </c>
      <c r="AA43" s="39">
        <v>0</v>
      </c>
      <c r="AB43" s="39">
        <v>2</v>
      </c>
      <c r="AC43" s="40">
        <v>2</v>
      </c>
    </row>
    <row r="44" spans="1:29" ht="27.75">
      <c r="A44" s="37">
        <f t="shared" si="5"/>
        <v>42</v>
      </c>
      <c r="B44" s="31" t="s">
        <v>35</v>
      </c>
      <c r="C44" s="213" t="s">
        <v>32</v>
      </c>
      <c r="D44" s="216"/>
      <c r="E44" s="159" t="s">
        <v>21</v>
      </c>
      <c r="F44" s="158"/>
      <c r="G44" s="158"/>
      <c r="H44" s="159" t="s">
        <v>21</v>
      </c>
      <c r="I44" s="158"/>
      <c r="J44" s="158"/>
      <c r="K44" s="159" t="s">
        <v>21</v>
      </c>
      <c r="L44" s="158"/>
      <c r="M44" s="158"/>
      <c r="N44" s="158"/>
      <c r="O44" s="158"/>
      <c r="P44" s="158"/>
      <c r="Q44" s="162" t="s">
        <v>21</v>
      </c>
      <c r="R44" s="157"/>
      <c r="S44" s="164"/>
      <c r="T44" s="164"/>
      <c r="U44" s="164"/>
      <c r="V44" s="164"/>
      <c r="W44" s="164"/>
      <c r="X44" s="164"/>
      <c r="Y44" s="164"/>
      <c r="Z44" s="35">
        <f t="shared" si="4"/>
        <v>4</v>
      </c>
      <c r="AA44" s="39">
        <v>0</v>
      </c>
      <c r="AB44" s="39">
        <v>4</v>
      </c>
      <c r="AC44" s="40">
        <v>0</v>
      </c>
    </row>
    <row r="45" spans="1:29" ht="27.75">
      <c r="A45" s="37">
        <f t="shared" si="5"/>
        <v>43</v>
      </c>
      <c r="B45" s="31" t="s">
        <v>81</v>
      </c>
      <c r="C45" s="213" t="s">
        <v>32</v>
      </c>
      <c r="D45" s="215"/>
      <c r="E45" s="157"/>
      <c r="F45" s="157"/>
      <c r="G45" s="157"/>
      <c r="H45" s="158"/>
      <c r="I45" s="158"/>
      <c r="J45" s="158"/>
      <c r="K45" s="164"/>
      <c r="L45" s="164"/>
      <c r="M45" s="164"/>
      <c r="N45" s="163" t="s">
        <v>20</v>
      </c>
      <c r="O45" s="164"/>
      <c r="P45" s="164"/>
      <c r="Q45" s="164"/>
      <c r="R45" s="164"/>
      <c r="S45" s="164"/>
      <c r="T45" s="164"/>
      <c r="U45" s="164"/>
      <c r="V45" s="164"/>
      <c r="W45" s="164"/>
      <c r="X45" s="163" t="s">
        <v>27</v>
      </c>
      <c r="Y45" s="164"/>
      <c r="Z45" s="35">
        <f t="shared" si="4"/>
        <v>3</v>
      </c>
      <c r="AA45" s="39">
        <v>3</v>
      </c>
      <c r="AB45" s="39">
        <v>0</v>
      </c>
      <c r="AC45" s="40">
        <v>0</v>
      </c>
    </row>
    <row r="46" spans="1:29" ht="27.75">
      <c r="A46" s="37">
        <f t="shared" si="5"/>
        <v>44</v>
      </c>
      <c r="B46" s="31" t="s">
        <v>55</v>
      </c>
      <c r="C46" s="213" t="s">
        <v>33</v>
      </c>
      <c r="D46" s="216"/>
      <c r="E46" s="158"/>
      <c r="F46" s="159" t="s">
        <v>23</v>
      </c>
      <c r="G46" s="158"/>
      <c r="H46" s="158"/>
      <c r="I46" s="158"/>
      <c r="J46" s="163" t="s">
        <v>20</v>
      </c>
      <c r="K46" s="158"/>
      <c r="L46" s="158"/>
      <c r="M46" s="158"/>
      <c r="N46" s="158"/>
      <c r="O46" s="158"/>
      <c r="P46" s="158"/>
      <c r="Q46" s="158"/>
      <c r="R46" s="158"/>
      <c r="S46" s="164"/>
      <c r="T46" s="164"/>
      <c r="U46" s="164"/>
      <c r="V46" s="164"/>
      <c r="W46" s="164"/>
      <c r="X46" s="164"/>
      <c r="Y46" s="164"/>
      <c r="Z46" s="35">
        <f t="shared" si="4"/>
        <v>3</v>
      </c>
      <c r="AA46" s="39">
        <v>2</v>
      </c>
      <c r="AB46" s="39">
        <v>0</v>
      </c>
      <c r="AC46" s="40">
        <v>1</v>
      </c>
    </row>
    <row r="47" spans="1:29" ht="27.75">
      <c r="A47" s="37">
        <f t="shared" si="5"/>
        <v>45</v>
      </c>
      <c r="B47" s="31" t="s">
        <v>81</v>
      </c>
      <c r="C47" s="213" t="s">
        <v>147</v>
      </c>
      <c r="D47" s="215"/>
      <c r="E47" s="157"/>
      <c r="F47" s="157"/>
      <c r="G47" s="157"/>
      <c r="H47" s="158"/>
      <c r="I47" s="158"/>
      <c r="J47" s="158"/>
      <c r="K47" s="164"/>
      <c r="L47" s="164"/>
      <c r="M47" s="164"/>
      <c r="N47" s="164"/>
      <c r="O47" s="163" t="s">
        <v>20</v>
      </c>
      <c r="P47" s="163" t="s">
        <v>20</v>
      </c>
      <c r="Q47" s="163" t="s">
        <v>25</v>
      </c>
      <c r="R47" s="164"/>
      <c r="S47" s="164"/>
      <c r="T47" s="164"/>
      <c r="U47" s="164"/>
      <c r="V47" s="164"/>
      <c r="W47" s="164"/>
      <c r="X47" s="164"/>
      <c r="Y47" s="164"/>
      <c r="Z47" s="35">
        <f t="shared" si="4"/>
        <v>3</v>
      </c>
      <c r="AA47" s="39">
        <v>2</v>
      </c>
      <c r="AB47" s="39">
        <v>0</v>
      </c>
      <c r="AC47" s="40">
        <v>1</v>
      </c>
    </row>
    <row r="48" spans="1:29" ht="27.75">
      <c r="A48" s="37">
        <f t="shared" si="5"/>
        <v>46</v>
      </c>
      <c r="B48" s="31" t="s">
        <v>66</v>
      </c>
      <c r="C48" s="213" t="s">
        <v>38</v>
      </c>
      <c r="D48" s="215"/>
      <c r="E48" s="157"/>
      <c r="F48" s="157"/>
      <c r="G48" s="157"/>
      <c r="H48" s="158"/>
      <c r="I48" s="158"/>
      <c r="J48" s="158"/>
      <c r="K48" s="164"/>
      <c r="L48" s="164"/>
      <c r="M48" s="164"/>
      <c r="N48" s="164"/>
      <c r="O48" s="164"/>
      <c r="P48" s="164"/>
      <c r="Q48" s="164"/>
      <c r="R48" s="163" t="s">
        <v>20</v>
      </c>
      <c r="S48" s="163" t="s">
        <v>20</v>
      </c>
      <c r="T48" s="164"/>
      <c r="U48" s="164"/>
      <c r="V48" s="163" t="s">
        <v>25</v>
      </c>
      <c r="W48" s="164"/>
      <c r="X48" s="164"/>
      <c r="Y48" s="164"/>
      <c r="Z48" s="35">
        <f t="shared" si="4"/>
        <v>3</v>
      </c>
      <c r="AA48" s="39">
        <v>2</v>
      </c>
      <c r="AB48" s="39">
        <v>0</v>
      </c>
      <c r="AC48" s="40">
        <v>1</v>
      </c>
    </row>
    <row r="49" spans="1:29" ht="27.75">
      <c r="A49" s="37">
        <f t="shared" si="5"/>
        <v>47</v>
      </c>
      <c r="B49" s="31" t="s">
        <v>51</v>
      </c>
      <c r="C49" s="213" t="s">
        <v>41</v>
      </c>
      <c r="D49" s="215"/>
      <c r="E49" s="157"/>
      <c r="F49" s="159" t="s">
        <v>20</v>
      </c>
      <c r="G49" s="159" t="s">
        <v>21</v>
      </c>
      <c r="H49" s="158"/>
      <c r="I49" s="158"/>
      <c r="J49" s="158"/>
      <c r="K49" s="159" t="s">
        <v>20</v>
      </c>
      <c r="L49" s="158"/>
      <c r="M49" s="158"/>
      <c r="N49" s="158"/>
      <c r="O49" s="158"/>
      <c r="P49" s="158"/>
      <c r="Q49" s="158"/>
      <c r="R49" s="158"/>
      <c r="S49" s="164"/>
      <c r="T49" s="164"/>
      <c r="U49" s="164"/>
      <c r="V49" s="164"/>
      <c r="W49" s="164"/>
      <c r="X49" s="164"/>
      <c r="Y49" s="164"/>
      <c r="Z49" s="35">
        <f t="shared" si="4"/>
        <v>3</v>
      </c>
      <c r="AA49" s="39">
        <v>2</v>
      </c>
      <c r="AB49" s="39">
        <v>1</v>
      </c>
      <c r="AC49" s="40">
        <v>0</v>
      </c>
    </row>
    <row r="50" spans="1:29" ht="27.75">
      <c r="A50" s="37">
        <f t="shared" si="5"/>
        <v>48</v>
      </c>
      <c r="B50" s="31" t="s">
        <v>81</v>
      </c>
      <c r="C50" s="213" t="s">
        <v>51</v>
      </c>
      <c r="D50" s="215"/>
      <c r="E50" s="157"/>
      <c r="F50" s="157"/>
      <c r="G50" s="157"/>
      <c r="H50" s="158"/>
      <c r="I50" s="158"/>
      <c r="J50" s="158"/>
      <c r="K50" s="159" t="s">
        <v>86</v>
      </c>
      <c r="L50" s="158"/>
      <c r="M50" s="158"/>
      <c r="N50" s="158"/>
      <c r="O50" s="159" t="s">
        <v>20</v>
      </c>
      <c r="P50" s="158"/>
      <c r="Q50" s="158"/>
      <c r="R50" s="158"/>
      <c r="S50" s="164"/>
      <c r="T50" s="164"/>
      <c r="U50" s="164"/>
      <c r="V50" s="164"/>
      <c r="W50" s="164"/>
      <c r="X50" s="164"/>
      <c r="Y50" s="164"/>
      <c r="Z50" s="35">
        <f t="shared" si="4"/>
        <v>3</v>
      </c>
      <c r="AA50" s="39">
        <v>2</v>
      </c>
      <c r="AB50" s="39">
        <v>1</v>
      </c>
      <c r="AC50" s="40">
        <v>0</v>
      </c>
    </row>
    <row r="51" spans="1:29" ht="27.75">
      <c r="A51" s="37">
        <f t="shared" si="5"/>
        <v>49</v>
      </c>
      <c r="B51" s="31" t="s">
        <v>37</v>
      </c>
      <c r="C51" s="213" t="s">
        <v>63</v>
      </c>
      <c r="D51" s="215"/>
      <c r="E51" s="157"/>
      <c r="F51" s="157"/>
      <c r="G51" s="157"/>
      <c r="H51" s="158"/>
      <c r="I51" s="158"/>
      <c r="J51" s="158"/>
      <c r="K51" s="164"/>
      <c r="L51" s="164"/>
      <c r="M51" s="164"/>
      <c r="N51" s="164"/>
      <c r="O51" s="164"/>
      <c r="P51" s="164"/>
      <c r="Q51" s="164"/>
      <c r="R51" s="163" t="s">
        <v>20</v>
      </c>
      <c r="S51" s="163" t="s">
        <v>20</v>
      </c>
      <c r="T51" s="164"/>
      <c r="U51" s="163" t="s">
        <v>21</v>
      </c>
      <c r="V51" s="164"/>
      <c r="W51" s="164"/>
      <c r="X51" s="164"/>
      <c r="Y51" s="164"/>
      <c r="Z51" s="35">
        <f t="shared" si="4"/>
        <v>3</v>
      </c>
      <c r="AA51" s="39">
        <v>2</v>
      </c>
      <c r="AB51" s="39">
        <v>1</v>
      </c>
      <c r="AC51" s="40">
        <v>0</v>
      </c>
    </row>
    <row r="52" spans="1:29" ht="27.75">
      <c r="A52" s="37">
        <f t="shared" si="5"/>
        <v>50</v>
      </c>
      <c r="B52" s="31" t="s">
        <v>65</v>
      </c>
      <c r="C52" s="213" t="s">
        <v>37</v>
      </c>
      <c r="D52" s="215"/>
      <c r="E52" s="157"/>
      <c r="F52" s="157"/>
      <c r="G52" s="157"/>
      <c r="H52" s="158"/>
      <c r="I52" s="158"/>
      <c r="J52" s="158"/>
      <c r="K52" s="158"/>
      <c r="L52" s="158"/>
      <c r="M52" s="159" t="s">
        <v>20</v>
      </c>
      <c r="N52" s="159" t="s">
        <v>21</v>
      </c>
      <c r="O52" s="158"/>
      <c r="P52" s="158"/>
      <c r="Q52" s="158"/>
      <c r="R52" s="158"/>
      <c r="S52" s="164"/>
      <c r="T52" s="164"/>
      <c r="U52" s="164"/>
      <c r="V52" s="164"/>
      <c r="W52" s="159" t="s">
        <v>20</v>
      </c>
      <c r="X52" s="158"/>
      <c r="Y52" s="158"/>
      <c r="Z52" s="35">
        <f t="shared" si="4"/>
        <v>3</v>
      </c>
      <c r="AA52" s="39">
        <v>2</v>
      </c>
      <c r="AB52" s="39">
        <v>1</v>
      </c>
      <c r="AC52" s="40">
        <v>0</v>
      </c>
    </row>
    <row r="53" spans="1:29" ht="27.75">
      <c r="A53" s="37">
        <f t="shared" si="5"/>
        <v>51</v>
      </c>
      <c r="B53" s="31" t="s">
        <v>81</v>
      </c>
      <c r="C53" s="213" t="s">
        <v>65</v>
      </c>
      <c r="D53" s="215"/>
      <c r="E53" s="157"/>
      <c r="F53" s="157"/>
      <c r="G53" s="157"/>
      <c r="H53" s="158"/>
      <c r="I53" s="158"/>
      <c r="J53" s="158"/>
      <c r="K53" s="164"/>
      <c r="L53" s="164"/>
      <c r="M53" s="164"/>
      <c r="N53" s="164"/>
      <c r="O53" s="164"/>
      <c r="P53" s="164"/>
      <c r="Q53" s="163" t="s">
        <v>20</v>
      </c>
      <c r="R53" s="164"/>
      <c r="S53" s="163" t="s">
        <v>20</v>
      </c>
      <c r="T53" s="164"/>
      <c r="U53" s="164"/>
      <c r="V53" s="164"/>
      <c r="W53" s="164"/>
      <c r="X53" s="164"/>
      <c r="Y53" s="163" t="s">
        <v>21</v>
      </c>
      <c r="Z53" s="35">
        <f t="shared" si="4"/>
        <v>3</v>
      </c>
      <c r="AA53" s="39">
        <v>2</v>
      </c>
      <c r="AB53" s="39">
        <v>1</v>
      </c>
      <c r="AC53" s="40">
        <v>0</v>
      </c>
    </row>
    <row r="54" spans="1:29" ht="27.75">
      <c r="A54" s="37">
        <f t="shared" si="5"/>
        <v>52</v>
      </c>
      <c r="B54" s="31" t="s">
        <v>34</v>
      </c>
      <c r="C54" s="213" t="s">
        <v>52</v>
      </c>
      <c r="D54" s="215"/>
      <c r="E54" s="157"/>
      <c r="F54" s="157"/>
      <c r="G54" s="157"/>
      <c r="H54" s="159" t="s">
        <v>20</v>
      </c>
      <c r="I54" s="158"/>
      <c r="J54" s="159" t="s">
        <v>24</v>
      </c>
      <c r="K54" s="158"/>
      <c r="L54" s="158"/>
      <c r="M54" s="158"/>
      <c r="N54" s="158"/>
      <c r="O54" s="158"/>
      <c r="P54" s="158"/>
      <c r="Q54" s="158"/>
      <c r="R54" s="158"/>
      <c r="S54" s="164"/>
      <c r="T54" s="164"/>
      <c r="U54" s="164"/>
      <c r="V54" s="164"/>
      <c r="W54" s="164"/>
      <c r="X54" s="164"/>
      <c r="Y54" s="164"/>
      <c r="Z54" s="35">
        <f t="shared" si="4"/>
        <v>3</v>
      </c>
      <c r="AA54" s="39">
        <v>1</v>
      </c>
      <c r="AB54" s="39">
        <v>1</v>
      </c>
      <c r="AC54" s="40">
        <v>1</v>
      </c>
    </row>
    <row r="55" spans="1:29" ht="27.75">
      <c r="A55" s="37">
        <f t="shared" si="5"/>
        <v>53</v>
      </c>
      <c r="B55" s="31" t="s">
        <v>32</v>
      </c>
      <c r="C55" s="213" t="s">
        <v>47</v>
      </c>
      <c r="D55" s="215"/>
      <c r="E55" s="157"/>
      <c r="F55" s="157"/>
      <c r="G55" s="157"/>
      <c r="H55" s="158"/>
      <c r="I55" s="158"/>
      <c r="J55" s="159" t="s">
        <v>21</v>
      </c>
      <c r="K55" s="158"/>
      <c r="L55" s="158"/>
      <c r="M55" s="158"/>
      <c r="N55" s="163" t="s">
        <v>20</v>
      </c>
      <c r="O55" s="164"/>
      <c r="P55" s="164"/>
      <c r="Q55" s="164"/>
      <c r="R55" s="164"/>
      <c r="S55" s="163" t="s">
        <v>25</v>
      </c>
      <c r="T55" s="164"/>
      <c r="U55" s="164"/>
      <c r="V55" s="164"/>
      <c r="W55" s="164"/>
      <c r="X55" s="164"/>
      <c r="Y55" s="164"/>
      <c r="Z55" s="35">
        <f t="shared" si="4"/>
        <v>3</v>
      </c>
      <c r="AA55" s="39">
        <v>1</v>
      </c>
      <c r="AB55" s="39">
        <v>1</v>
      </c>
      <c r="AC55" s="40">
        <v>1</v>
      </c>
    </row>
    <row r="56" spans="1:29" ht="27.75">
      <c r="A56" s="37">
        <f t="shared" si="5"/>
        <v>54</v>
      </c>
      <c r="B56" s="31" t="s">
        <v>63</v>
      </c>
      <c r="C56" s="213" t="s">
        <v>31</v>
      </c>
      <c r="D56" s="215"/>
      <c r="E56" s="157"/>
      <c r="F56" s="157"/>
      <c r="G56" s="157"/>
      <c r="H56" s="158"/>
      <c r="I56" s="158"/>
      <c r="J56" s="159" t="s">
        <v>21</v>
      </c>
      <c r="K56" s="158"/>
      <c r="L56" s="158"/>
      <c r="M56" s="158"/>
      <c r="N56" s="159" t="s">
        <v>25</v>
      </c>
      <c r="O56" s="159" t="s">
        <v>20</v>
      </c>
      <c r="P56" s="158"/>
      <c r="Q56" s="158"/>
      <c r="R56" s="158"/>
      <c r="S56" s="164"/>
      <c r="T56" s="164"/>
      <c r="U56" s="164"/>
      <c r="V56" s="164"/>
      <c r="W56" s="164"/>
      <c r="X56" s="164"/>
      <c r="Y56" s="164"/>
      <c r="Z56" s="35">
        <f t="shared" si="4"/>
        <v>3</v>
      </c>
      <c r="AA56" s="39">
        <v>1</v>
      </c>
      <c r="AB56" s="39">
        <v>1</v>
      </c>
      <c r="AC56" s="40">
        <v>1</v>
      </c>
    </row>
    <row r="57" spans="1:29" ht="27.75">
      <c r="A57" s="37">
        <f t="shared" si="5"/>
        <v>55</v>
      </c>
      <c r="B57" s="31" t="s">
        <v>33</v>
      </c>
      <c r="C57" s="213" t="s">
        <v>41</v>
      </c>
      <c r="D57" s="216"/>
      <c r="E57" s="159" t="s">
        <v>20</v>
      </c>
      <c r="F57" s="158"/>
      <c r="G57" s="158"/>
      <c r="H57" s="159" t="s">
        <v>28</v>
      </c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64"/>
      <c r="T57" s="164"/>
      <c r="U57" s="164"/>
      <c r="V57" s="164"/>
      <c r="W57" s="164"/>
      <c r="X57" s="164"/>
      <c r="Y57" s="164"/>
      <c r="Z57" s="35">
        <f t="shared" si="4"/>
        <v>3</v>
      </c>
      <c r="AA57" s="39">
        <v>1</v>
      </c>
      <c r="AB57" s="39">
        <v>2</v>
      </c>
      <c r="AC57" s="40">
        <v>0</v>
      </c>
    </row>
    <row r="58" spans="1:29" ht="27.75">
      <c r="A58" s="37">
        <f t="shared" si="5"/>
        <v>56</v>
      </c>
      <c r="B58" s="31" t="s">
        <v>55</v>
      </c>
      <c r="C58" s="213" t="s">
        <v>31</v>
      </c>
      <c r="D58" s="215"/>
      <c r="E58" s="157"/>
      <c r="F58" s="157"/>
      <c r="G58" s="157"/>
      <c r="H58" s="158"/>
      <c r="I58" s="158"/>
      <c r="J58" s="159" t="s">
        <v>21</v>
      </c>
      <c r="K58" s="159" t="s">
        <v>21</v>
      </c>
      <c r="L58" s="159" t="s">
        <v>20</v>
      </c>
      <c r="M58" s="158"/>
      <c r="N58" s="158"/>
      <c r="O58" s="158"/>
      <c r="P58" s="158"/>
      <c r="Q58" s="158"/>
      <c r="R58" s="158"/>
      <c r="S58" s="164"/>
      <c r="T58" s="164"/>
      <c r="U58" s="164"/>
      <c r="V58" s="164"/>
      <c r="W58" s="164"/>
      <c r="X58" s="164"/>
      <c r="Y58" s="164"/>
      <c r="Z58" s="35">
        <f t="shared" si="4"/>
        <v>3</v>
      </c>
      <c r="AA58" s="39">
        <v>1</v>
      </c>
      <c r="AB58" s="39">
        <v>2</v>
      </c>
      <c r="AC58" s="40">
        <v>0</v>
      </c>
    </row>
    <row r="59" spans="1:29" ht="27.75">
      <c r="A59" s="37">
        <f t="shared" si="5"/>
        <v>57</v>
      </c>
      <c r="B59" s="31" t="s">
        <v>32</v>
      </c>
      <c r="C59" s="213" t="s">
        <v>187</v>
      </c>
      <c r="D59" s="215"/>
      <c r="E59" s="157"/>
      <c r="F59" s="157"/>
      <c r="G59" s="157"/>
      <c r="H59" s="158"/>
      <c r="I59" s="158"/>
      <c r="J59" s="158"/>
      <c r="K59" s="164"/>
      <c r="L59" s="164"/>
      <c r="M59" s="164"/>
      <c r="N59" s="164"/>
      <c r="O59" s="164"/>
      <c r="P59" s="163" t="s">
        <v>21</v>
      </c>
      <c r="Q59" s="164"/>
      <c r="R59" s="163" t="s">
        <v>20</v>
      </c>
      <c r="S59" s="163" t="s">
        <v>21</v>
      </c>
      <c r="T59" s="164"/>
      <c r="U59" s="164"/>
      <c r="V59" s="164"/>
      <c r="W59" s="164"/>
      <c r="X59" s="164"/>
      <c r="Y59" s="164"/>
      <c r="Z59" s="35">
        <f t="shared" si="4"/>
        <v>3</v>
      </c>
      <c r="AA59" s="39">
        <v>1</v>
      </c>
      <c r="AB59" s="39">
        <v>2</v>
      </c>
      <c r="AC59" s="40">
        <v>0</v>
      </c>
    </row>
    <row r="60" spans="1:29" ht="27.75">
      <c r="A60" s="37">
        <f t="shared" si="5"/>
        <v>58</v>
      </c>
      <c r="B60" s="31" t="s">
        <v>50</v>
      </c>
      <c r="C60" s="213" t="s">
        <v>63</v>
      </c>
      <c r="D60" s="215"/>
      <c r="E60" s="157"/>
      <c r="F60" s="157"/>
      <c r="G60" s="157"/>
      <c r="H60" s="158"/>
      <c r="I60" s="158"/>
      <c r="J60" s="158"/>
      <c r="K60" s="158"/>
      <c r="L60" s="159" t="s">
        <v>21</v>
      </c>
      <c r="M60" s="158"/>
      <c r="N60" s="158"/>
      <c r="O60" s="158"/>
      <c r="P60" s="158"/>
      <c r="Q60" s="158"/>
      <c r="R60" s="158"/>
      <c r="S60" s="164"/>
      <c r="T60" s="163" t="s">
        <v>86</v>
      </c>
      <c r="U60" s="164"/>
      <c r="V60" s="164"/>
      <c r="W60" s="164"/>
      <c r="X60" s="164"/>
      <c r="Y60" s="164"/>
      <c r="Z60" s="35">
        <f t="shared" si="4"/>
        <v>3</v>
      </c>
      <c r="AA60" s="39">
        <v>1</v>
      </c>
      <c r="AB60" s="39">
        <v>2</v>
      </c>
      <c r="AC60" s="40">
        <v>0</v>
      </c>
    </row>
    <row r="61" spans="1:29" ht="27.75">
      <c r="A61" s="37">
        <f t="shared" si="5"/>
        <v>59</v>
      </c>
      <c r="B61" s="31" t="s">
        <v>55</v>
      </c>
      <c r="C61" s="213" t="s">
        <v>35</v>
      </c>
      <c r="D61" s="215"/>
      <c r="E61" s="157"/>
      <c r="F61" s="157"/>
      <c r="G61" s="157"/>
      <c r="H61" s="158"/>
      <c r="I61" s="158"/>
      <c r="J61" s="158"/>
      <c r="K61" s="158"/>
      <c r="L61" s="158"/>
      <c r="M61" s="159" t="s">
        <v>20</v>
      </c>
      <c r="N61" s="158"/>
      <c r="O61" s="158"/>
      <c r="P61" s="159" t="s">
        <v>21</v>
      </c>
      <c r="Q61" s="159" t="s">
        <v>21</v>
      </c>
      <c r="R61" s="158"/>
      <c r="S61" s="164"/>
      <c r="T61" s="164"/>
      <c r="U61" s="164"/>
      <c r="V61" s="164"/>
      <c r="W61" s="164"/>
      <c r="X61" s="164"/>
      <c r="Y61" s="164"/>
      <c r="Z61" s="35">
        <f t="shared" si="4"/>
        <v>3</v>
      </c>
      <c r="AA61" s="39">
        <v>1</v>
      </c>
      <c r="AB61" s="39">
        <v>2</v>
      </c>
      <c r="AC61" s="40">
        <v>0</v>
      </c>
    </row>
    <row r="62" spans="1:29" ht="27.75">
      <c r="A62" s="37">
        <f t="shared" si="5"/>
        <v>60</v>
      </c>
      <c r="B62" s="31" t="s">
        <v>47</v>
      </c>
      <c r="C62" s="213" t="s">
        <v>38</v>
      </c>
      <c r="D62" s="215"/>
      <c r="E62" s="157"/>
      <c r="F62" s="157"/>
      <c r="G62" s="157"/>
      <c r="H62" s="158"/>
      <c r="I62" s="158"/>
      <c r="J62" s="158"/>
      <c r="K62" s="158"/>
      <c r="L62" s="159" t="s">
        <v>21</v>
      </c>
      <c r="M62" s="163" t="s">
        <v>20</v>
      </c>
      <c r="N62" s="164"/>
      <c r="O62" s="164"/>
      <c r="P62" s="164"/>
      <c r="Q62" s="164"/>
      <c r="R62" s="164"/>
      <c r="S62" s="164"/>
      <c r="T62" s="164"/>
      <c r="U62" s="164"/>
      <c r="V62" s="163" t="s">
        <v>21</v>
      </c>
      <c r="W62" s="164"/>
      <c r="X62" s="164"/>
      <c r="Y62" s="164"/>
      <c r="Z62" s="35">
        <f t="shared" si="4"/>
        <v>3</v>
      </c>
      <c r="AA62" s="39">
        <v>1</v>
      </c>
      <c r="AB62" s="39">
        <v>2</v>
      </c>
      <c r="AC62" s="40">
        <v>0</v>
      </c>
    </row>
    <row r="63" spans="1:29" ht="27.75">
      <c r="A63" s="37">
        <f t="shared" si="5"/>
        <v>61</v>
      </c>
      <c r="B63" s="31" t="s">
        <v>34</v>
      </c>
      <c r="C63" s="213" t="s">
        <v>63</v>
      </c>
      <c r="D63" s="215"/>
      <c r="E63" s="157"/>
      <c r="F63" s="157"/>
      <c r="G63" s="157"/>
      <c r="H63" s="158"/>
      <c r="I63" s="158"/>
      <c r="J63" s="158"/>
      <c r="K63" s="158"/>
      <c r="L63" s="159" t="s">
        <v>20</v>
      </c>
      <c r="M63" s="158"/>
      <c r="N63" s="158"/>
      <c r="O63" s="158"/>
      <c r="P63" s="158"/>
      <c r="Q63" s="158"/>
      <c r="R63" s="158"/>
      <c r="S63" s="164"/>
      <c r="T63" s="164"/>
      <c r="U63" s="164"/>
      <c r="V63" s="163" t="s">
        <v>28</v>
      </c>
      <c r="W63" s="164"/>
      <c r="X63" s="164"/>
      <c r="Y63" s="164"/>
      <c r="Z63" s="35">
        <f t="shared" si="4"/>
        <v>3</v>
      </c>
      <c r="AA63" s="39">
        <v>1</v>
      </c>
      <c r="AB63" s="39">
        <v>2</v>
      </c>
      <c r="AC63" s="40">
        <v>0</v>
      </c>
    </row>
    <row r="64" spans="1:29" ht="27.75">
      <c r="A64" s="37">
        <f t="shared" si="5"/>
        <v>62</v>
      </c>
      <c r="B64" s="31" t="s">
        <v>38</v>
      </c>
      <c r="C64" s="213" t="s">
        <v>63</v>
      </c>
      <c r="D64" s="215"/>
      <c r="E64" s="157"/>
      <c r="F64" s="157"/>
      <c r="G64" s="157"/>
      <c r="H64" s="158"/>
      <c r="I64" s="158"/>
      <c r="J64" s="158"/>
      <c r="K64" s="159" t="s">
        <v>21</v>
      </c>
      <c r="L64" s="158"/>
      <c r="M64" s="158"/>
      <c r="N64" s="158"/>
      <c r="O64" s="158"/>
      <c r="P64" s="158"/>
      <c r="Q64" s="158"/>
      <c r="R64" s="158"/>
      <c r="S64" s="164"/>
      <c r="T64" s="163" t="s">
        <v>20</v>
      </c>
      <c r="U64" s="164"/>
      <c r="V64" s="164"/>
      <c r="W64" s="159" t="s">
        <v>21</v>
      </c>
      <c r="X64" s="158"/>
      <c r="Y64" s="158"/>
      <c r="Z64" s="35">
        <f t="shared" si="4"/>
        <v>3</v>
      </c>
      <c r="AA64" s="39">
        <v>1</v>
      </c>
      <c r="AB64" s="39">
        <v>2</v>
      </c>
      <c r="AC64" s="40">
        <v>0</v>
      </c>
    </row>
    <row r="65" spans="1:29" ht="27.75">
      <c r="A65" s="37">
        <f t="shared" si="5"/>
        <v>63</v>
      </c>
      <c r="B65" s="31" t="s">
        <v>40</v>
      </c>
      <c r="C65" s="213" t="s">
        <v>38</v>
      </c>
      <c r="D65" s="215"/>
      <c r="E65" s="157"/>
      <c r="F65" s="159" t="s">
        <v>25</v>
      </c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64"/>
      <c r="T65" s="164"/>
      <c r="U65" s="164"/>
      <c r="V65" s="164"/>
      <c r="W65" s="164"/>
      <c r="X65" s="163" t="s">
        <v>24</v>
      </c>
      <c r="Y65" s="164"/>
      <c r="Z65" s="35">
        <f t="shared" si="4"/>
        <v>3</v>
      </c>
      <c r="AA65" s="39">
        <v>0</v>
      </c>
      <c r="AB65" s="39">
        <v>1</v>
      </c>
      <c r="AC65" s="40">
        <v>2</v>
      </c>
    </row>
    <row r="66" spans="1:29" ht="27.75">
      <c r="A66" s="37">
        <f t="shared" si="5"/>
        <v>64</v>
      </c>
      <c r="B66" s="31" t="s">
        <v>81</v>
      </c>
      <c r="C66" s="213" t="s">
        <v>50</v>
      </c>
      <c r="D66" s="215"/>
      <c r="E66" s="157"/>
      <c r="F66" s="157"/>
      <c r="G66" s="157"/>
      <c r="H66" s="158"/>
      <c r="I66" s="158"/>
      <c r="J66" s="158"/>
      <c r="K66" s="164"/>
      <c r="L66" s="163" t="s">
        <v>21</v>
      </c>
      <c r="M66" s="164"/>
      <c r="N66" s="163" t="s">
        <v>25</v>
      </c>
      <c r="O66" s="164"/>
      <c r="P66" s="164"/>
      <c r="Q66" s="164"/>
      <c r="R66" s="164"/>
      <c r="S66" s="164"/>
      <c r="T66" s="163" t="s">
        <v>21</v>
      </c>
      <c r="U66" s="164"/>
      <c r="V66" s="164"/>
      <c r="W66" s="164"/>
      <c r="X66" s="164"/>
      <c r="Y66" s="164"/>
      <c r="Z66" s="35">
        <f t="shared" si="4"/>
        <v>3</v>
      </c>
      <c r="AA66" s="39">
        <v>0</v>
      </c>
      <c r="AB66" s="39">
        <v>2</v>
      </c>
      <c r="AC66" s="40">
        <v>1</v>
      </c>
    </row>
    <row r="67" spans="1:29" ht="27.75">
      <c r="A67" s="37">
        <f t="shared" si="5"/>
        <v>65</v>
      </c>
      <c r="B67" s="31" t="s">
        <v>38</v>
      </c>
      <c r="C67" s="213" t="s">
        <v>34</v>
      </c>
      <c r="D67" s="218" t="s">
        <v>21</v>
      </c>
      <c r="E67" s="158"/>
      <c r="F67" s="158"/>
      <c r="G67" s="158"/>
      <c r="H67" s="158"/>
      <c r="I67" s="158"/>
      <c r="J67" s="158"/>
      <c r="K67" s="158"/>
      <c r="L67" s="158"/>
      <c r="M67" s="159" t="s">
        <v>21</v>
      </c>
      <c r="N67" s="158"/>
      <c r="O67" s="159" t="s">
        <v>21</v>
      </c>
      <c r="P67" s="158"/>
      <c r="Q67" s="158"/>
      <c r="R67" s="158"/>
      <c r="S67" s="164"/>
      <c r="T67" s="164"/>
      <c r="U67" s="164"/>
      <c r="V67" s="164"/>
      <c r="W67" s="164"/>
      <c r="X67" s="164"/>
      <c r="Y67" s="164"/>
      <c r="Z67" s="35">
        <f t="shared" ref="Z67:Z98" si="6">SUM(AA67:AC67)</f>
        <v>3</v>
      </c>
      <c r="AA67" s="39">
        <v>0</v>
      </c>
      <c r="AB67" s="39">
        <v>3</v>
      </c>
      <c r="AC67" s="40">
        <v>0</v>
      </c>
    </row>
    <row r="68" spans="1:29" ht="27.75">
      <c r="A68" s="37">
        <f t="shared" ref="A68:A99" si="7">SUM(A67+1)</f>
        <v>66</v>
      </c>
      <c r="B68" s="31" t="s">
        <v>32</v>
      </c>
      <c r="C68" s="213" t="s">
        <v>38</v>
      </c>
      <c r="D68" s="215"/>
      <c r="E68" s="157"/>
      <c r="F68" s="157"/>
      <c r="G68" s="157"/>
      <c r="H68" s="158"/>
      <c r="I68" s="158"/>
      <c r="J68" s="158"/>
      <c r="K68" s="158"/>
      <c r="L68" s="158"/>
      <c r="M68" s="158"/>
      <c r="N68" s="158"/>
      <c r="O68" s="159" t="s">
        <v>21</v>
      </c>
      <c r="P68" s="159" t="s">
        <v>21</v>
      </c>
      <c r="Q68" s="158"/>
      <c r="R68" s="158"/>
      <c r="S68" s="164"/>
      <c r="T68" s="164"/>
      <c r="U68" s="163" t="s">
        <v>21</v>
      </c>
      <c r="V68" s="164"/>
      <c r="W68" s="164"/>
      <c r="X68" s="164"/>
      <c r="Y68" s="164"/>
      <c r="Z68" s="35">
        <f t="shared" si="6"/>
        <v>3</v>
      </c>
      <c r="AA68" s="39">
        <v>0</v>
      </c>
      <c r="AB68" s="39">
        <v>3</v>
      </c>
      <c r="AC68" s="40">
        <v>0</v>
      </c>
    </row>
    <row r="69" spans="1:29" ht="27.75">
      <c r="A69" s="37">
        <f t="shared" si="7"/>
        <v>67</v>
      </c>
      <c r="B69" s="31" t="s">
        <v>37</v>
      </c>
      <c r="C69" s="213" t="s">
        <v>47</v>
      </c>
      <c r="D69" s="215"/>
      <c r="E69" s="157"/>
      <c r="F69" s="157"/>
      <c r="G69" s="157"/>
      <c r="H69" s="158"/>
      <c r="I69" s="158"/>
      <c r="J69" s="158"/>
      <c r="K69" s="164"/>
      <c r="L69" s="164"/>
      <c r="M69" s="164"/>
      <c r="N69" s="164"/>
      <c r="O69" s="164"/>
      <c r="P69" s="164"/>
      <c r="Q69" s="163" t="s">
        <v>20</v>
      </c>
      <c r="R69" s="163" t="s">
        <v>20</v>
      </c>
      <c r="S69" s="164"/>
      <c r="T69" s="164"/>
      <c r="U69" s="164"/>
      <c r="V69" s="164"/>
      <c r="W69" s="164"/>
      <c r="X69" s="164"/>
      <c r="Y69" s="164"/>
      <c r="Z69" s="35">
        <f t="shared" si="6"/>
        <v>2</v>
      </c>
      <c r="AA69" s="39">
        <v>2</v>
      </c>
      <c r="AB69" s="39">
        <v>0</v>
      </c>
      <c r="AC69" s="40">
        <v>0</v>
      </c>
    </row>
    <row r="70" spans="1:29" ht="27.75">
      <c r="A70" s="37">
        <f t="shared" si="7"/>
        <v>68</v>
      </c>
      <c r="B70" s="31" t="s">
        <v>51</v>
      </c>
      <c r="C70" s="213" t="s">
        <v>36</v>
      </c>
      <c r="D70" s="215"/>
      <c r="E70" s="157"/>
      <c r="F70" s="157"/>
      <c r="G70" s="157"/>
      <c r="H70" s="158"/>
      <c r="I70" s="158"/>
      <c r="J70" s="163" t="s">
        <v>27</v>
      </c>
      <c r="K70" s="158"/>
      <c r="L70" s="158"/>
      <c r="M70" s="158"/>
      <c r="N70" s="158"/>
      <c r="O70" s="158"/>
      <c r="P70" s="158"/>
      <c r="Q70" s="158"/>
      <c r="R70" s="158"/>
      <c r="S70" s="164"/>
      <c r="T70" s="164"/>
      <c r="U70" s="164"/>
      <c r="V70" s="164"/>
      <c r="W70" s="164"/>
      <c r="X70" s="164"/>
      <c r="Y70" s="164"/>
      <c r="Z70" s="35">
        <f t="shared" si="6"/>
        <v>2</v>
      </c>
      <c r="AA70" s="39">
        <v>2</v>
      </c>
      <c r="AB70" s="39">
        <v>0</v>
      </c>
      <c r="AC70" s="40">
        <v>0</v>
      </c>
    </row>
    <row r="71" spans="1:29" ht="27.75">
      <c r="A71" s="37">
        <f t="shared" si="7"/>
        <v>69</v>
      </c>
      <c r="B71" s="31" t="s">
        <v>37</v>
      </c>
      <c r="C71" s="213" t="s">
        <v>33</v>
      </c>
      <c r="D71" s="215"/>
      <c r="E71" s="157"/>
      <c r="F71" s="157"/>
      <c r="G71" s="157"/>
      <c r="H71" s="159" t="s">
        <v>20</v>
      </c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64"/>
      <c r="T71" s="164"/>
      <c r="U71" s="163" t="s">
        <v>20</v>
      </c>
      <c r="V71" s="164"/>
      <c r="W71" s="164"/>
      <c r="X71" s="164"/>
      <c r="Y71" s="164"/>
      <c r="Z71" s="35">
        <f t="shared" si="6"/>
        <v>2</v>
      </c>
      <c r="AA71" s="39">
        <v>2</v>
      </c>
      <c r="AB71" s="39">
        <v>0</v>
      </c>
      <c r="AC71" s="40">
        <v>0</v>
      </c>
    </row>
    <row r="72" spans="1:29" ht="27.75">
      <c r="A72" s="37">
        <f t="shared" si="7"/>
        <v>70</v>
      </c>
      <c r="B72" s="31" t="s">
        <v>33</v>
      </c>
      <c r="C72" s="213" t="s">
        <v>65</v>
      </c>
      <c r="D72" s="215"/>
      <c r="E72" s="157"/>
      <c r="F72" s="157"/>
      <c r="G72" s="157"/>
      <c r="H72" s="158"/>
      <c r="I72" s="158"/>
      <c r="J72" s="159" t="s">
        <v>20</v>
      </c>
      <c r="K72" s="158"/>
      <c r="L72" s="158"/>
      <c r="M72" s="158"/>
      <c r="N72" s="158"/>
      <c r="O72" s="158"/>
      <c r="P72" s="158"/>
      <c r="Q72" s="158"/>
      <c r="R72" s="158"/>
      <c r="S72" s="164"/>
      <c r="T72" s="164"/>
      <c r="U72" s="163" t="s">
        <v>20</v>
      </c>
      <c r="V72" s="164"/>
      <c r="W72" s="164"/>
      <c r="X72" s="164"/>
      <c r="Y72" s="164"/>
      <c r="Z72" s="35">
        <f t="shared" si="6"/>
        <v>2</v>
      </c>
      <c r="AA72" s="39">
        <v>2</v>
      </c>
      <c r="AB72" s="39">
        <v>0</v>
      </c>
      <c r="AC72" s="40">
        <v>0</v>
      </c>
    </row>
    <row r="73" spans="1:29" ht="27.75">
      <c r="A73" s="37">
        <f t="shared" si="7"/>
        <v>71</v>
      </c>
      <c r="B73" s="31" t="s">
        <v>40</v>
      </c>
      <c r="C73" s="213" t="s">
        <v>375</v>
      </c>
      <c r="D73" s="215"/>
      <c r="E73" s="157"/>
      <c r="F73" s="157"/>
      <c r="G73" s="157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64"/>
      <c r="T73" s="164"/>
      <c r="U73" s="164"/>
      <c r="V73" s="164"/>
      <c r="W73" s="163" t="s">
        <v>27</v>
      </c>
      <c r="X73" s="164"/>
      <c r="Y73" s="164"/>
      <c r="Z73" s="35">
        <f t="shared" si="6"/>
        <v>2</v>
      </c>
      <c r="AA73" s="39">
        <v>2</v>
      </c>
      <c r="AB73" s="39">
        <v>0</v>
      </c>
      <c r="AC73" s="40">
        <v>0</v>
      </c>
    </row>
    <row r="74" spans="1:29" ht="27.75">
      <c r="A74" s="37">
        <f t="shared" si="7"/>
        <v>72</v>
      </c>
      <c r="B74" s="31" t="s">
        <v>37</v>
      </c>
      <c r="C74" s="213" t="s">
        <v>31</v>
      </c>
      <c r="D74" s="215"/>
      <c r="E74" s="157"/>
      <c r="F74" s="157"/>
      <c r="G74" s="157"/>
      <c r="H74" s="158"/>
      <c r="I74" s="158"/>
      <c r="J74" s="158"/>
      <c r="K74" s="158"/>
      <c r="L74" s="158"/>
      <c r="M74" s="159" t="s">
        <v>20</v>
      </c>
      <c r="N74" s="159" t="s">
        <v>25</v>
      </c>
      <c r="O74" s="158"/>
      <c r="P74" s="158"/>
      <c r="Q74" s="158"/>
      <c r="R74" s="158"/>
      <c r="S74" s="164"/>
      <c r="T74" s="164"/>
      <c r="U74" s="164"/>
      <c r="V74" s="164"/>
      <c r="W74" s="164"/>
      <c r="X74" s="164"/>
      <c r="Y74" s="164"/>
      <c r="Z74" s="35">
        <f t="shared" si="6"/>
        <v>2</v>
      </c>
      <c r="AA74" s="39">
        <v>1</v>
      </c>
      <c r="AB74" s="39">
        <v>0</v>
      </c>
      <c r="AC74" s="40">
        <v>1</v>
      </c>
    </row>
    <row r="75" spans="1:29" ht="27.75">
      <c r="A75" s="37">
        <f t="shared" si="7"/>
        <v>73</v>
      </c>
      <c r="B75" s="31" t="s">
        <v>36</v>
      </c>
      <c r="C75" s="213" t="s">
        <v>32</v>
      </c>
      <c r="D75" s="216"/>
      <c r="E75" s="158"/>
      <c r="F75" s="159" t="s">
        <v>86</v>
      </c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64"/>
      <c r="T75" s="164"/>
      <c r="U75" s="164"/>
      <c r="V75" s="164"/>
      <c r="W75" s="164"/>
      <c r="X75" s="164"/>
      <c r="Y75" s="164"/>
      <c r="Z75" s="35">
        <f t="shared" si="6"/>
        <v>2</v>
      </c>
      <c r="AA75" s="39">
        <v>1</v>
      </c>
      <c r="AB75" s="39">
        <v>1</v>
      </c>
      <c r="AC75" s="40">
        <v>0</v>
      </c>
    </row>
    <row r="76" spans="1:29" ht="27.75">
      <c r="A76" s="37">
        <f t="shared" si="7"/>
        <v>74</v>
      </c>
      <c r="B76" s="31" t="s">
        <v>33</v>
      </c>
      <c r="C76" s="213" t="s">
        <v>31</v>
      </c>
      <c r="D76" s="215"/>
      <c r="E76" s="157"/>
      <c r="F76" s="158"/>
      <c r="G76" s="159" t="s">
        <v>86</v>
      </c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64"/>
      <c r="T76" s="164"/>
      <c r="U76" s="164"/>
      <c r="V76" s="164"/>
      <c r="W76" s="164"/>
      <c r="X76" s="164"/>
      <c r="Y76" s="164"/>
      <c r="Z76" s="35">
        <f t="shared" si="6"/>
        <v>2</v>
      </c>
      <c r="AA76" s="39">
        <v>1</v>
      </c>
      <c r="AB76" s="39">
        <v>1</v>
      </c>
      <c r="AC76" s="40">
        <v>0</v>
      </c>
    </row>
    <row r="77" spans="1:29" ht="27.75">
      <c r="A77" s="37">
        <f t="shared" si="7"/>
        <v>75</v>
      </c>
      <c r="B77" s="31" t="s">
        <v>31</v>
      </c>
      <c r="C77" s="213" t="s">
        <v>34</v>
      </c>
      <c r="D77" s="215"/>
      <c r="E77" s="157"/>
      <c r="F77" s="157"/>
      <c r="G77" s="157"/>
      <c r="H77" s="158"/>
      <c r="I77" s="159" t="s">
        <v>21</v>
      </c>
      <c r="J77" s="158"/>
      <c r="K77" s="159" t="s">
        <v>20</v>
      </c>
      <c r="L77" s="158"/>
      <c r="M77" s="158"/>
      <c r="N77" s="158"/>
      <c r="O77" s="158"/>
      <c r="P77" s="158"/>
      <c r="Q77" s="158"/>
      <c r="R77" s="158"/>
      <c r="S77" s="164"/>
      <c r="T77" s="164"/>
      <c r="U77" s="164"/>
      <c r="V77" s="164"/>
      <c r="W77" s="164"/>
      <c r="X77" s="164"/>
      <c r="Y77" s="164"/>
      <c r="Z77" s="35">
        <f t="shared" si="6"/>
        <v>2</v>
      </c>
      <c r="AA77" s="39">
        <v>1</v>
      </c>
      <c r="AB77" s="39">
        <v>1</v>
      </c>
      <c r="AC77" s="40">
        <v>0</v>
      </c>
    </row>
    <row r="78" spans="1:29" ht="27.75">
      <c r="A78" s="37">
        <f t="shared" si="7"/>
        <v>76</v>
      </c>
      <c r="B78" s="31" t="s">
        <v>31</v>
      </c>
      <c r="C78" s="213" t="s">
        <v>66</v>
      </c>
      <c r="D78" s="215"/>
      <c r="E78" s="157"/>
      <c r="F78" s="157"/>
      <c r="G78" s="157"/>
      <c r="H78" s="158"/>
      <c r="I78" s="158"/>
      <c r="J78" s="158"/>
      <c r="K78" s="158"/>
      <c r="L78" s="158"/>
      <c r="M78" s="159" t="s">
        <v>20</v>
      </c>
      <c r="N78" s="159" t="s">
        <v>21</v>
      </c>
      <c r="O78" s="158"/>
      <c r="P78" s="158"/>
      <c r="Q78" s="158"/>
      <c r="R78" s="158"/>
      <c r="S78" s="164"/>
      <c r="T78" s="164"/>
      <c r="U78" s="164"/>
      <c r="V78" s="164"/>
      <c r="W78" s="164"/>
      <c r="X78" s="164"/>
      <c r="Y78" s="164"/>
      <c r="Z78" s="35">
        <f t="shared" si="6"/>
        <v>2</v>
      </c>
      <c r="AA78" s="39">
        <v>1</v>
      </c>
      <c r="AB78" s="39">
        <v>1</v>
      </c>
      <c r="AC78" s="40">
        <v>0</v>
      </c>
    </row>
    <row r="79" spans="1:29" ht="27.75">
      <c r="A79" s="37">
        <f t="shared" si="7"/>
        <v>77</v>
      </c>
      <c r="B79" s="31" t="s">
        <v>47</v>
      </c>
      <c r="C79" s="213" t="s">
        <v>187</v>
      </c>
      <c r="D79" s="215"/>
      <c r="E79" s="157"/>
      <c r="F79" s="157"/>
      <c r="G79" s="157"/>
      <c r="H79" s="158"/>
      <c r="I79" s="158"/>
      <c r="J79" s="158"/>
      <c r="K79" s="164"/>
      <c r="L79" s="164"/>
      <c r="M79" s="164"/>
      <c r="N79" s="164"/>
      <c r="O79" s="164"/>
      <c r="P79" s="164"/>
      <c r="Q79" s="164"/>
      <c r="R79" s="163" t="s">
        <v>20</v>
      </c>
      <c r="S79" s="163" t="s">
        <v>21</v>
      </c>
      <c r="T79" s="164"/>
      <c r="U79" s="164"/>
      <c r="V79" s="164"/>
      <c r="W79" s="164"/>
      <c r="X79" s="164"/>
      <c r="Y79" s="164"/>
      <c r="Z79" s="35">
        <f t="shared" si="6"/>
        <v>2</v>
      </c>
      <c r="AA79" s="39">
        <v>1</v>
      </c>
      <c r="AB79" s="39">
        <v>1</v>
      </c>
      <c r="AC79" s="40">
        <v>0</v>
      </c>
    </row>
    <row r="80" spans="1:29" ht="27.75">
      <c r="A80" s="37">
        <f t="shared" si="7"/>
        <v>78</v>
      </c>
      <c r="B80" s="31" t="s">
        <v>55</v>
      </c>
      <c r="C80" s="213" t="s">
        <v>47</v>
      </c>
      <c r="D80" s="215"/>
      <c r="E80" s="157"/>
      <c r="F80" s="157"/>
      <c r="G80" s="157"/>
      <c r="H80" s="158"/>
      <c r="I80" s="158"/>
      <c r="J80" s="158"/>
      <c r="K80" s="164"/>
      <c r="L80" s="164"/>
      <c r="M80" s="164"/>
      <c r="N80" s="164"/>
      <c r="O80" s="164"/>
      <c r="P80" s="164"/>
      <c r="Q80" s="163" t="s">
        <v>20</v>
      </c>
      <c r="R80" s="164"/>
      <c r="S80" s="164"/>
      <c r="T80" s="163" t="s">
        <v>21</v>
      </c>
      <c r="U80" s="164"/>
      <c r="V80" s="164"/>
      <c r="W80" s="164"/>
      <c r="X80" s="164"/>
      <c r="Y80" s="164"/>
      <c r="Z80" s="35">
        <f t="shared" si="6"/>
        <v>2</v>
      </c>
      <c r="AA80" s="39">
        <v>1</v>
      </c>
      <c r="AB80" s="39">
        <v>1</v>
      </c>
      <c r="AC80" s="40">
        <v>0</v>
      </c>
    </row>
    <row r="81" spans="1:33" ht="27.75">
      <c r="A81" s="37">
        <f t="shared" si="7"/>
        <v>79</v>
      </c>
      <c r="B81" s="31" t="s">
        <v>81</v>
      </c>
      <c r="C81" s="213" t="s">
        <v>149</v>
      </c>
      <c r="D81" s="215"/>
      <c r="E81" s="157"/>
      <c r="F81" s="157"/>
      <c r="G81" s="157"/>
      <c r="H81" s="158"/>
      <c r="I81" s="158"/>
      <c r="J81" s="158"/>
      <c r="K81" s="164"/>
      <c r="L81" s="164"/>
      <c r="M81" s="164"/>
      <c r="N81" s="163" t="s">
        <v>20</v>
      </c>
      <c r="O81" s="164"/>
      <c r="P81" s="163" t="s">
        <v>21</v>
      </c>
      <c r="Q81" s="164"/>
      <c r="R81" s="164"/>
      <c r="S81" s="164"/>
      <c r="T81" s="164"/>
      <c r="U81" s="164"/>
      <c r="V81" s="164"/>
      <c r="W81" s="164"/>
      <c r="X81" s="164"/>
      <c r="Y81" s="164"/>
      <c r="Z81" s="35">
        <f t="shared" si="6"/>
        <v>2</v>
      </c>
      <c r="AA81" s="39">
        <v>1</v>
      </c>
      <c r="AB81" s="39">
        <v>1</v>
      </c>
      <c r="AC81" s="40">
        <v>0</v>
      </c>
    </row>
    <row r="82" spans="1:33" ht="27.75">
      <c r="A82" s="37">
        <f t="shared" si="7"/>
        <v>80</v>
      </c>
      <c r="B82" s="31" t="s">
        <v>51</v>
      </c>
      <c r="C82" s="213" t="s">
        <v>31</v>
      </c>
      <c r="D82" s="215"/>
      <c r="E82" s="157"/>
      <c r="F82" s="157"/>
      <c r="G82" s="157"/>
      <c r="H82" s="158"/>
      <c r="I82" s="159" t="s">
        <v>21</v>
      </c>
      <c r="J82" s="158"/>
      <c r="K82" s="158"/>
      <c r="L82" s="158"/>
      <c r="M82" s="158"/>
      <c r="N82" s="158"/>
      <c r="O82" s="159" t="s">
        <v>20</v>
      </c>
      <c r="P82" s="158"/>
      <c r="Q82" s="158"/>
      <c r="R82" s="158"/>
      <c r="S82" s="164"/>
      <c r="T82" s="164"/>
      <c r="U82" s="164"/>
      <c r="V82" s="164"/>
      <c r="W82" s="164"/>
      <c r="X82" s="164"/>
      <c r="Y82" s="164"/>
      <c r="Z82" s="35">
        <f t="shared" si="6"/>
        <v>2</v>
      </c>
      <c r="AA82" s="39">
        <v>1</v>
      </c>
      <c r="AB82" s="39">
        <v>1</v>
      </c>
      <c r="AC82" s="40">
        <v>0</v>
      </c>
    </row>
    <row r="83" spans="1:33" ht="27.75">
      <c r="A83" s="37">
        <f t="shared" si="7"/>
        <v>81</v>
      </c>
      <c r="B83" s="31" t="s">
        <v>66</v>
      </c>
      <c r="C83" s="213" t="s">
        <v>51</v>
      </c>
      <c r="D83" s="215"/>
      <c r="E83" s="157"/>
      <c r="F83" s="157"/>
      <c r="G83" s="157"/>
      <c r="H83" s="158"/>
      <c r="I83" s="158"/>
      <c r="J83" s="158"/>
      <c r="K83" s="164"/>
      <c r="L83" s="164"/>
      <c r="M83" s="164"/>
      <c r="N83" s="164"/>
      <c r="O83" s="163" t="s">
        <v>20</v>
      </c>
      <c r="P83" s="163" t="s">
        <v>21</v>
      </c>
      <c r="Q83" s="164"/>
      <c r="R83" s="164"/>
      <c r="S83" s="164"/>
      <c r="T83" s="164"/>
      <c r="U83" s="164"/>
      <c r="V83" s="164"/>
      <c r="W83" s="164"/>
      <c r="X83" s="164"/>
      <c r="Y83" s="164"/>
      <c r="Z83" s="35">
        <f t="shared" si="6"/>
        <v>2</v>
      </c>
      <c r="AA83" s="39">
        <v>1</v>
      </c>
      <c r="AB83" s="39">
        <v>1</v>
      </c>
      <c r="AC83" s="40">
        <v>0</v>
      </c>
    </row>
    <row r="84" spans="1:33" ht="27.75">
      <c r="A84" s="37">
        <f t="shared" si="7"/>
        <v>82</v>
      </c>
      <c r="B84" s="31" t="s">
        <v>66</v>
      </c>
      <c r="C84" s="213" t="s">
        <v>35</v>
      </c>
      <c r="D84" s="215"/>
      <c r="E84" s="157"/>
      <c r="F84" s="157"/>
      <c r="G84" s="157"/>
      <c r="H84" s="158"/>
      <c r="I84" s="158"/>
      <c r="J84" s="158"/>
      <c r="K84" s="158"/>
      <c r="L84" s="159" t="s">
        <v>20</v>
      </c>
      <c r="M84" s="164"/>
      <c r="N84" s="164"/>
      <c r="O84" s="164"/>
      <c r="P84" s="164"/>
      <c r="Q84" s="164"/>
      <c r="R84" s="164"/>
      <c r="S84" s="164"/>
      <c r="T84" s="164"/>
      <c r="U84" s="164"/>
      <c r="V84" s="163" t="s">
        <v>21</v>
      </c>
      <c r="W84" s="164"/>
      <c r="X84" s="164"/>
      <c r="Y84" s="164"/>
      <c r="Z84" s="35">
        <f t="shared" si="6"/>
        <v>2</v>
      </c>
      <c r="AA84" s="39">
        <v>1</v>
      </c>
      <c r="AB84" s="39">
        <v>1</v>
      </c>
      <c r="AC84" s="40">
        <v>0</v>
      </c>
    </row>
    <row r="85" spans="1:33" ht="27.75">
      <c r="A85" s="37">
        <f t="shared" si="7"/>
        <v>83</v>
      </c>
      <c r="B85" s="31" t="s">
        <v>50</v>
      </c>
      <c r="C85" s="213" t="s">
        <v>32</v>
      </c>
      <c r="D85" s="215"/>
      <c r="E85" s="157"/>
      <c r="F85" s="157"/>
      <c r="G85" s="157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64"/>
      <c r="T85" s="164"/>
      <c r="U85" s="164"/>
      <c r="V85" s="164"/>
      <c r="W85" s="163" t="s">
        <v>20</v>
      </c>
      <c r="X85" s="163" t="s">
        <v>21</v>
      </c>
      <c r="Y85" s="164"/>
      <c r="Z85" s="35">
        <f t="shared" si="6"/>
        <v>2</v>
      </c>
      <c r="AA85" s="39">
        <v>1</v>
      </c>
      <c r="AB85" s="39">
        <v>1</v>
      </c>
      <c r="AC85" s="40">
        <v>0</v>
      </c>
    </row>
    <row r="86" spans="1:33" ht="27.75">
      <c r="A86" s="37">
        <f t="shared" si="7"/>
        <v>84</v>
      </c>
      <c r="B86" s="31" t="s">
        <v>81</v>
      </c>
      <c r="C86" s="213" t="s">
        <v>47</v>
      </c>
      <c r="D86" s="215"/>
      <c r="E86" s="157"/>
      <c r="F86" s="157"/>
      <c r="G86" s="157"/>
      <c r="H86" s="158"/>
      <c r="I86" s="158"/>
      <c r="J86" s="158"/>
      <c r="K86" s="164"/>
      <c r="L86" s="164"/>
      <c r="M86" s="164"/>
      <c r="N86" s="164"/>
      <c r="O86" s="164"/>
      <c r="P86" s="163" t="s">
        <v>21</v>
      </c>
      <c r="Q86" s="164"/>
      <c r="R86" s="164"/>
      <c r="S86" s="164"/>
      <c r="T86" s="164"/>
      <c r="U86" s="164"/>
      <c r="V86" s="164"/>
      <c r="W86" s="164"/>
      <c r="X86" s="163" t="s">
        <v>20</v>
      </c>
      <c r="Y86" s="164"/>
      <c r="Z86" s="35">
        <f t="shared" si="6"/>
        <v>2</v>
      </c>
      <c r="AA86" s="39">
        <v>1</v>
      </c>
      <c r="AB86" s="39">
        <v>1</v>
      </c>
      <c r="AC86" s="40">
        <v>0</v>
      </c>
    </row>
    <row r="87" spans="1:33" ht="27.75">
      <c r="A87" s="37">
        <f t="shared" si="7"/>
        <v>85</v>
      </c>
      <c r="B87" s="31" t="s">
        <v>40</v>
      </c>
      <c r="C87" s="213" t="s">
        <v>41</v>
      </c>
      <c r="D87" s="215"/>
      <c r="E87" s="157"/>
      <c r="F87" s="159" t="s">
        <v>25</v>
      </c>
      <c r="G87" s="159" t="s">
        <v>21</v>
      </c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64"/>
      <c r="T87" s="164"/>
      <c r="U87" s="164"/>
      <c r="V87" s="164"/>
      <c r="W87" s="164"/>
      <c r="X87" s="164"/>
      <c r="Y87" s="164"/>
      <c r="Z87" s="35">
        <f t="shared" si="6"/>
        <v>2</v>
      </c>
      <c r="AA87" s="39">
        <v>0</v>
      </c>
      <c r="AB87" s="39">
        <v>1</v>
      </c>
      <c r="AC87" s="40">
        <v>1</v>
      </c>
    </row>
    <row r="88" spans="1:33" ht="27.75">
      <c r="A88" s="37">
        <f t="shared" si="7"/>
        <v>86</v>
      </c>
      <c r="B88" s="31" t="s">
        <v>38</v>
      </c>
      <c r="C88" s="213" t="s">
        <v>41</v>
      </c>
      <c r="D88" s="215"/>
      <c r="E88" s="157"/>
      <c r="F88" s="157"/>
      <c r="G88" s="157"/>
      <c r="H88" s="158"/>
      <c r="I88" s="158"/>
      <c r="J88" s="158"/>
      <c r="K88" s="163" t="s">
        <v>24</v>
      </c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  <c r="X88" s="164"/>
      <c r="Y88" s="164"/>
      <c r="Z88" s="35">
        <f t="shared" si="6"/>
        <v>2</v>
      </c>
      <c r="AA88" s="39">
        <v>0</v>
      </c>
      <c r="AB88" s="39">
        <v>1</v>
      </c>
      <c r="AC88" s="40">
        <v>1</v>
      </c>
    </row>
    <row r="89" spans="1:33" ht="27.75">
      <c r="A89" s="37">
        <f t="shared" si="7"/>
        <v>87</v>
      </c>
      <c r="B89" s="31" t="s">
        <v>34</v>
      </c>
      <c r="C89" s="213" t="s">
        <v>106</v>
      </c>
      <c r="D89" s="216"/>
      <c r="E89" s="158"/>
      <c r="F89" s="159" t="s">
        <v>24</v>
      </c>
      <c r="G89" s="158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64"/>
      <c r="T89" s="164"/>
      <c r="U89" s="164"/>
      <c r="V89" s="164"/>
      <c r="W89" s="164"/>
      <c r="X89" s="164"/>
      <c r="Y89" s="164"/>
      <c r="Z89" s="35">
        <f t="shared" si="6"/>
        <v>2</v>
      </c>
      <c r="AA89" s="39">
        <v>0</v>
      </c>
      <c r="AB89" s="39">
        <v>1</v>
      </c>
      <c r="AC89" s="40">
        <v>1</v>
      </c>
    </row>
    <row r="90" spans="1:33" ht="27.75">
      <c r="A90" s="37">
        <f t="shared" si="7"/>
        <v>88</v>
      </c>
      <c r="B90" s="31" t="s">
        <v>51</v>
      </c>
      <c r="C90" s="213" t="s">
        <v>47</v>
      </c>
      <c r="D90" s="215"/>
      <c r="E90" s="157"/>
      <c r="F90" s="157"/>
      <c r="G90" s="157"/>
      <c r="H90" s="158"/>
      <c r="I90" s="158"/>
      <c r="J90" s="158"/>
      <c r="K90" s="159" t="s">
        <v>21</v>
      </c>
      <c r="L90" s="158"/>
      <c r="M90" s="158"/>
      <c r="N90" s="159" t="s">
        <v>25</v>
      </c>
      <c r="O90" s="158"/>
      <c r="P90" s="158"/>
      <c r="Q90" s="158"/>
      <c r="R90" s="158"/>
      <c r="S90" s="164"/>
      <c r="T90" s="164"/>
      <c r="U90" s="164"/>
      <c r="V90" s="164"/>
      <c r="W90" s="164"/>
      <c r="X90" s="164"/>
      <c r="Y90" s="164"/>
      <c r="Z90" s="35">
        <f t="shared" si="6"/>
        <v>2</v>
      </c>
      <c r="AA90" s="39">
        <v>0</v>
      </c>
      <c r="AB90" s="39">
        <v>1</v>
      </c>
      <c r="AC90" s="40">
        <v>1</v>
      </c>
    </row>
    <row r="91" spans="1:33" ht="27.75">
      <c r="A91" s="37">
        <f t="shared" si="7"/>
        <v>89</v>
      </c>
      <c r="B91" s="31" t="s">
        <v>38</v>
      </c>
      <c r="C91" s="213" t="s">
        <v>147</v>
      </c>
      <c r="D91" s="215"/>
      <c r="E91" s="157"/>
      <c r="F91" s="157"/>
      <c r="G91" s="157"/>
      <c r="H91" s="158"/>
      <c r="I91" s="158"/>
      <c r="J91" s="158"/>
      <c r="K91" s="164"/>
      <c r="L91" s="164"/>
      <c r="M91" s="164"/>
      <c r="N91" s="163" t="s">
        <v>25</v>
      </c>
      <c r="O91" s="164"/>
      <c r="P91" s="164"/>
      <c r="Q91" s="163" t="s">
        <v>21</v>
      </c>
      <c r="R91" s="164"/>
      <c r="S91" s="164"/>
      <c r="T91" s="164"/>
      <c r="U91" s="164"/>
      <c r="V91" s="164"/>
      <c r="W91" s="164"/>
      <c r="X91" s="164"/>
      <c r="Y91" s="164"/>
      <c r="Z91" s="35">
        <f t="shared" si="6"/>
        <v>2</v>
      </c>
      <c r="AA91" s="39">
        <v>0</v>
      </c>
      <c r="AB91" s="39">
        <v>1</v>
      </c>
      <c r="AC91" s="40">
        <v>1</v>
      </c>
    </row>
    <row r="92" spans="1:33" ht="27.75">
      <c r="A92" s="37">
        <f t="shared" si="7"/>
        <v>90</v>
      </c>
      <c r="B92" s="31" t="s">
        <v>55</v>
      </c>
      <c r="C92" s="213" t="s">
        <v>50</v>
      </c>
      <c r="D92" s="215"/>
      <c r="E92" s="157"/>
      <c r="F92" s="157"/>
      <c r="G92" s="157"/>
      <c r="H92" s="158"/>
      <c r="I92" s="158"/>
      <c r="J92" s="158"/>
      <c r="K92" s="158"/>
      <c r="L92" s="158"/>
      <c r="M92" s="158"/>
      <c r="N92" s="158"/>
      <c r="O92" s="159" t="s">
        <v>25</v>
      </c>
      <c r="P92" s="158"/>
      <c r="Q92" s="158"/>
      <c r="R92" s="158"/>
      <c r="S92" s="163" t="s">
        <v>21</v>
      </c>
      <c r="T92" s="164"/>
      <c r="U92" s="164"/>
      <c r="V92" s="164"/>
      <c r="W92" s="164"/>
      <c r="X92" s="164"/>
      <c r="Y92" s="164"/>
      <c r="Z92" s="35">
        <f t="shared" si="6"/>
        <v>2</v>
      </c>
      <c r="AA92" s="39">
        <v>0</v>
      </c>
      <c r="AB92" s="39">
        <v>1</v>
      </c>
      <c r="AC92" s="40">
        <v>1</v>
      </c>
    </row>
    <row r="93" spans="1:33" ht="27.75">
      <c r="A93" s="37">
        <f t="shared" si="7"/>
        <v>91</v>
      </c>
      <c r="B93" s="31" t="s">
        <v>38</v>
      </c>
      <c r="C93" s="213" t="s">
        <v>51</v>
      </c>
      <c r="D93" s="216"/>
      <c r="E93" s="158"/>
      <c r="F93" s="159" t="s">
        <v>21</v>
      </c>
      <c r="G93" s="159" t="s">
        <v>21</v>
      </c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64"/>
      <c r="T93" s="164"/>
      <c r="U93" s="164"/>
      <c r="V93" s="164"/>
      <c r="W93" s="164"/>
      <c r="X93" s="164"/>
      <c r="Y93" s="164"/>
      <c r="Z93" s="35">
        <f t="shared" si="6"/>
        <v>2</v>
      </c>
      <c r="AA93" s="39">
        <v>0</v>
      </c>
      <c r="AB93" s="39">
        <v>2</v>
      </c>
      <c r="AC93" s="40">
        <v>0</v>
      </c>
    </row>
    <row r="94" spans="1:33" ht="27.75">
      <c r="A94" s="37">
        <f t="shared" si="7"/>
        <v>92</v>
      </c>
      <c r="B94" s="31" t="s">
        <v>51</v>
      </c>
      <c r="C94" s="213" t="s">
        <v>63</v>
      </c>
      <c r="D94" s="215"/>
      <c r="E94" s="157"/>
      <c r="F94" s="157"/>
      <c r="G94" s="157"/>
      <c r="H94" s="158"/>
      <c r="I94" s="158"/>
      <c r="J94" s="158"/>
      <c r="K94" s="158"/>
      <c r="L94" s="158"/>
      <c r="M94" s="159" t="s">
        <v>21</v>
      </c>
      <c r="N94" s="158"/>
      <c r="O94" s="158"/>
      <c r="P94" s="159" t="s">
        <v>21</v>
      </c>
      <c r="Q94" s="158"/>
      <c r="R94" s="158"/>
      <c r="S94" s="164"/>
      <c r="T94" s="164"/>
      <c r="U94" s="164"/>
      <c r="V94" s="164"/>
      <c r="W94" s="164"/>
      <c r="X94" s="164"/>
      <c r="Y94" s="164"/>
      <c r="Z94" s="35">
        <f t="shared" si="6"/>
        <v>2</v>
      </c>
      <c r="AA94" s="39">
        <v>0</v>
      </c>
      <c r="AB94" s="39">
        <v>2</v>
      </c>
      <c r="AC94" s="40">
        <v>0</v>
      </c>
      <c r="AE94">
        <v>16</v>
      </c>
      <c r="AF94">
        <v>8</v>
      </c>
      <c r="AG94">
        <v>24</v>
      </c>
    </row>
    <row r="95" spans="1:33" ht="27.75">
      <c r="A95" s="37">
        <f t="shared" si="7"/>
        <v>93</v>
      </c>
      <c r="B95" s="31" t="s">
        <v>63</v>
      </c>
      <c r="C95" s="213" t="s">
        <v>147</v>
      </c>
      <c r="D95" s="215"/>
      <c r="E95" s="157"/>
      <c r="F95" s="157"/>
      <c r="G95" s="157"/>
      <c r="H95" s="158"/>
      <c r="I95" s="158"/>
      <c r="J95" s="158"/>
      <c r="K95" s="164"/>
      <c r="L95" s="164"/>
      <c r="M95" s="164"/>
      <c r="N95" s="163" t="s">
        <v>21</v>
      </c>
      <c r="O95" s="164"/>
      <c r="P95" s="163" t="s">
        <v>21</v>
      </c>
      <c r="Q95" s="164"/>
      <c r="R95" s="164"/>
      <c r="S95" s="164"/>
      <c r="T95" s="164"/>
      <c r="U95" s="164"/>
      <c r="V95" s="164"/>
      <c r="W95" s="164"/>
      <c r="X95" s="164"/>
      <c r="Y95" s="164"/>
      <c r="Z95" s="35">
        <f t="shared" si="6"/>
        <v>2</v>
      </c>
      <c r="AA95" s="39">
        <v>0</v>
      </c>
      <c r="AB95" s="39">
        <v>2</v>
      </c>
      <c r="AC95" s="40">
        <v>0</v>
      </c>
    </row>
    <row r="96" spans="1:33" ht="27.75">
      <c r="A96" s="37">
        <f t="shared" si="7"/>
        <v>94</v>
      </c>
      <c r="B96" s="47" t="s">
        <v>35</v>
      </c>
      <c r="C96" s="217" t="s">
        <v>34</v>
      </c>
      <c r="D96" s="215"/>
      <c r="E96" s="157"/>
      <c r="F96" s="157"/>
      <c r="G96" s="157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64"/>
      <c r="T96" s="164"/>
      <c r="U96" s="164"/>
      <c r="V96" s="164"/>
      <c r="W96" s="163" t="s">
        <v>21</v>
      </c>
      <c r="X96" s="164"/>
      <c r="Y96" s="163" t="s">
        <v>21</v>
      </c>
      <c r="Z96" s="35">
        <f t="shared" si="6"/>
        <v>2</v>
      </c>
      <c r="AA96" s="44">
        <v>0</v>
      </c>
      <c r="AB96" s="44">
        <v>2</v>
      </c>
      <c r="AC96" s="45">
        <v>0</v>
      </c>
    </row>
    <row r="97" spans="1:29" ht="27.75">
      <c r="A97" s="37">
        <f t="shared" si="7"/>
        <v>95</v>
      </c>
      <c r="B97" s="47" t="s">
        <v>40</v>
      </c>
      <c r="C97" s="217" t="s">
        <v>50</v>
      </c>
      <c r="D97" s="215"/>
      <c r="E97" s="157"/>
      <c r="F97" s="157"/>
      <c r="G97" s="157"/>
      <c r="H97" s="158"/>
      <c r="I97" s="158"/>
      <c r="J97" s="158"/>
      <c r="K97" s="164"/>
      <c r="L97" s="164"/>
      <c r="M97" s="164"/>
      <c r="N97" s="164"/>
      <c r="O97" s="164"/>
      <c r="P97" s="164"/>
      <c r="Q97" s="164"/>
      <c r="R97" s="163" t="s">
        <v>20</v>
      </c>
      <c r="S97" s="164"/>
      <c r="T97" s="164"/>
      <c r="U97" s="164"/>
      <c r="V97" s="164"/>
      <c r="W97" s="164"/>
      <c r="X97" s="164"/>
      <c r="Y97" s="164"/>
      <c r="Z97" s="35">
        <f t="shared" si="6"/>
        <v>1</v>
      </c>
      <c r="AA97" s="44">
        <v>1</v>
      </c>
      <c r="AB97" s="44">
        <v>0</v>
      </c>
      <c r="AC97" s="45">
        <v>0</v>
      </c>
    </row>
    <row r="98" spans="1:29" ht="27.75">
      <c r="A98" s="37">
        <f t="shared" si="7"/>
        <v>96</v>
      </c>
      <c r="B98" s="47" t="s">
        <v>65</v>
      </c>
      <c r="C98" s="217" t="s">
        <v>187</v>
      </c>
      <c r="D98" s="215"/>
      <c r="E98" s="157"/>
      <c r="F98" s="157"/>
      <c r="G98" s="157"/>
      <c r="H98" s="158"/>
      <c r="I98" s="158"/>
      <c r="J98" s="158"/>
      <c r="K98" s="164"/>
      <c r="L98" s="164"/>
      <c r="M98" s="164"/>
      <c r="N98" s="164"/>
      <c r="O98" s="164"/>
      <c r="P98" s="163" t="s">
        <v>20</v>
      </c>
      <c r="Q98" s="164"/>
      <c r="R98" s="164"/>
      <c r="S98" s="164"/>
      <c r="T98" s="164"/>
      <c r="U98" s="164"/>
      <c r="V98" s="164"/>
      <c r="W98" s="164"/>
      <c r="X98" s="164"/>
      <c r="Y98" s="164"/>
      <c r="Z98" s="35">
        <f t="shared" si="6"/>
        <v>1</v>
      </c>
      <c r="AA98" s="44">
        <v>1</v>
      </c>
      <c r="AB98" s="44">
        <v>0</v>
      </c>
      <c r="AC98" s="45">
        <v>0</v>
      </c>
    </row>
    <row r="99" spans="1:29" ht="27.75">
      <c r="A99" s="37">
        <f t="shared" si="7"/>
        <v>97</v>
      </c>
      <c r="B99" s="47" t="s">
        <v>63</v>
      </c>
      <c r="C99" s="217" t="s">
        <v>36</v>
      </c>
      <c r="D99" s="215"/>
      <c r="E99" s="157"/>
      <c r="F99" s="157"/>
      <c r="G99" s="157"/>
      <c r="H99" s="158"/>
      <c r="I99" s="158"/>
      <c r="J99" s="158"/>
      <c r="K99" s="159" t="s">
        <v>20</v>
      </c>
      <c r="L99" s="158"/>
      <c r="M99" s="158"/>
      <c r="N99" s="158"/>
      <c r="O99" s="158"/>
      <c r="P99" s="158"/>
      <c r="Q99" s="158"/>
      <c r="R99" s="158"/>
      <c r="S99" s="164"/>
      <c r="T99" s="164"/>
      <c r="U99" s="164"/>
      <c r="V99" s="164"/>
      <c r="W99" s="164"/>
      <c r="X99" s="164"/>
      <c r="Y99" s="164"/>
      <c r="Z99" s="35">
        <f t="shared" ref="Z99:Z130" si="8">SUM(AA99:AC99)</f>
        <v>1</v>
      </c>
      <c r="AA99" s="44">
        <v>1</v>
      </c>
      <c r="AB99" s="44">
        <v>0</v>
      </c>
      <c r="AC99" s="45">
        <v>0</v>
      </c>
    </row>
    <row r="100" spans="1:29" ht="27.75">
      <c r="A100" s="37">
        <f t="shared" ref="A100:A131" si="9">SUM(A99+1)</f>
        <v>98</v>
      </c>
      <c r="B100" s="47" t="s">
        <v>32</v>
      </c>
      <c r="C100" s="217" t="s">
        <v>33</v>
      </c>
      <c r="D100" s="215"/>
      <c r="E100" s="157"/>
      <c r="F100" s="157"/>
      <c r="G100" s="157"/>
      <c r="H100" s="158"/>
      <c r="I100" s="158"/>
      <c r="J100" s="163" t="s">
        <v>20</v>
      </c>
      <c r="K100" s="158"/>
      <c r="L100" s="158"/>
      <c r="M100" s="158"/>
      <c r="N100" s="158"/>
      <c r="O100" s="158"/>
      <c r="P100" s="158"/>
      <c r="Q100" s="158"/>
      <c r="R100" s="158"/>
      <c r="S100" s="164"/>
      <c r="T100" s="164"/>
      <c r="U100" s="164"/>
      <c r="V100" s="164"/>
      <c r="W100" s="164"/>
      <c r="X100" s="164"/>
      <c r="Y100" s="164"/>
      <c r="Z100" s="35">
        <f t="shared" si="8"/>
        <v>1</v>
      </c>
      <c r="AA100" s="44">
        <v>1</v>
      </c>
      <c r="AB100" s="44">
        <v>0</v>
      </c>
      <c r="AC100" s="45">
        <v>0</v>
      </c>
    </row>
    <row r="101" spans="1:29" ht="27.75">
      <c r="A101" s="37">
        <f t="shared" si="9"/>
        <v>99</v>
      </c>
      <c r="B101" s="47" t="s">
        <v>35</v>
      </c>
      <c r="C101" s="217" t="s">
        <v>40</v>
      </c>
      <c r="D101" s="215"/>
      <c r="E101" s="157"/>
      <c r="F101" s="157"/>
      <c r="G101" s="157"/>
      <c r="H101" s="158"/>
      <c r="I101" s="158"/>
      <c r="J101" s="158"/>
      <c r="K101" s="158"/>
      <c r="L101" s="158"/>
      <c r="M101" s="159" t="s">
        <v>20</v>
      </c>
      <c r="N101" s="158"/>
      <c r="O101" s="158"/>
      <c r="P101" s="158"/>
      <c r="Q101" s="158"/>
      <c r="R101" s="158"/>
      <c r="S101" s="164"/>
      <c r="T101" s="164"/>
      <c r="U101" s="164"/>
      <c r="V101" s="164"/>
      <c r="W101" s="164"/>
      <c r="X101" s="164"/>
      <c r="Y101" s="164"/>
      <c r="Z101" s="35">
        <f t="shared" si="8"/>
        <v>1</v>
      </c>
      <c r="AA101" s="44">
        <v>1</v>
      </c>
      <c r="AB101" s="44">
        <v>0</v>
      </c>
      <c r="AC101" s="45">
        <v>0</v>
      </c>
    </row>
    <row r="102" spans="1:29" ht="27.75">
      <c r="A102" s="37">
        <f t="shared" si="9"/>
        <v>100</v>
      </c>
      <c r="B102" s="47" t="s">
        <v>35</v>
      </c>
      <c r="C102" s="217" t="s">
        <v>38</v>
      </c>
      <c r="D102" s="215"/>
      <c r="E102" s="157"/>
      <c r="F102" s="157"/>
      <c r="G102" s="159" t="s">
        <v>20</v>
      </c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64"/>
      <c r="T102" s="164"/>
      <c r="U102" s="164"/>
      <c r="V102" s="164"/>
      <c r="W102" s="164"/>
      <c r="X102" s="164"/>
      <c r="Y102" s="164"/>
      <c r="Z102" s="35">
        <f t="shared" si="8"/>
        <v>1</v>
      </c>
      <c r="AA102" s="44">
        <v>1</v>
      </c>
      <c r="AB102" s="44">
        <v>0</v>
      </c>
      <c r="AC102" s="45">
        <v>0</v>
      </c>
    </row>
    <row r="103" spans="1:29" ht="27.75">
      <c r="A103" s="37">
        <f t="shared" si="9"/>
        <v>101</v>
      </c>
      <c r="B103" s="47" t="s">
        <v>66</v>
      </c>
      <c r="C103" s="217" t="s">
        <v>37</v>
      </c>
      <c r="D103" s="215"/>
      <c r="E103" s="157"/>
      <c r="F103" s="157"/>
      <c r="G103" s="157"/>
      <c r="H103" s="158"/>
      <c r="I103" s="158"/>
      <c r="J103" s="158"/>
      <c r="K103" s="158"/>
      <c r="L103" s="158"/>
      <c r="M103" s="163" t="s">
        <v>20</v>
      </c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  <c r="Z103" s="35">
        <f t="shared" si="8"/>
        <v>1</v>
      </c>
      <c r="AA103" s="44">
        <v>1</v>
      </c>
      <c r="AB103" s="44">
        <v>0</v>
      </c>
      <c r="AC103" s="45">
        <v>0</v>
      </c>
    </row>
    <row r="104" spans="1:29" ht="27.75">
      <c r="A104" s="37">
        <f t="shared" si="9"/>
        <v>102</v>
      </c>
      <c r="B104" s="47" t="s">
        <v>36</v>
      </c>
      <c r="C104" s="217" t="s">
        <v>53</v>
      </c>
      <c r="D104" s="216"/>
      <c r="E104" s="158"/>
      <c r="F104" s="159" t="s">
        <v>20</v>
      </c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64"/>
      <c r="T104" s="164"/>
      <c r="U104" s="164"/>
      <c r="V104" s="164"/>
      <c r="W104" s="164"/>
      <c r="X104" s="164"/>
      <c r="Y104" s="164"/>
      <c r="Z104" s="35">
        <f t="shared" si="8"/>
        <v>1</v>
      </c>
      <c r="AA104" s="44">
        <v>1</v>
      </c>
      <c r="AB104" s="44">
        <v>0</v>
      </c>
      <c r="AC104" s="45">
        <v>0</v>
      </c>
    </row>
    <row r="105" spans="1:29" ht="27.75">
      <c r="A105" s="37">
        <f t="shared" si="9"/>
        <v>103</v>
      </c>
      <c r="B105" s="47" t="s">
        <v>33</v>
      </c>
      <c r="C105" s="217" t="s">
        <v>47</v>
      </c>
      <c r="D105" s="215"/>
      <c r="E105" s="157"/>
      <c r="F105" s="157"/>
      <c r="G105" s="157"/>
      <c r="H105" s="158"/>
      <c r="I105" s="158"/>
      <c r="J105" s="159" t="s">
        <v>20</v>
      </c>
      <c r="K105" s="158"/>
      <c r="L105" s="158"/>
      <c r="M105" s="158"/>
      <c r="N105" s="158"/>
      <c r="O105" s="158"/>
      <c r="P105" s="158"/>
      <c r="Q105" s="158"/>
      <c r="R105" s="158"/>
      <c r="S105" s="164"/>
      <c r="T105" s="164"/>
      <c r="U105" s="164"/>
      <c r="V105" s="164"/>
      <c r="W105" s="164"/>
      <c r="X105" s="164"/>
      <c r="Y105" s="164"/>
      <c r="Z105" s="35">
        <f t="shared" si="8"/>
        <v>1</v>
      </c>
      <c r="AA105" s="44">
        <v>1</v>
      </c>
      <c r="AB105" s="44">
        <v>0</v>
      </c>
      <c r="AC105" s="45">
        <v>0</v>
      </c>
    </row>
    <row r="106" spans="1:29" ht="27.75">
      <c r="A106" s="37">
        <f t="shared" si="9"/>
        <v>104</v>
      </c>
      <c r="B106" s="47" t="s">
        <v>33</v>
      </c>
      <c r="C106" s="217" t="s">
        <v>35</v>
      </c>
      <c r="D106" s="214" t="s">
        <v>20</v>
      </c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64"/>
      <c r="T106" s="164"/>
      <c r="U106" s="164"/>
      <c r="V106" s="164"/>
      <c r="W106" s="164"/>
      <c r="X106" s="164"/>
      <c r="Y106" s="164"/>
      <c r="Z106" s="35">
        <f t="shared" si="8"/>
        <v>1</v>
      </c>
      <c r="AA106" s="44">
        <v>1</v>
      </c>
      <c r="AB106" s="44">
        <v>0</v>
      </c>
      <c r="AC106" s="45">
        <v>0</v>
      </c>
    </row>
    <row r="107" spans="1:29" ht="27.75">
      <c r="A107" s="37">
        <f t="shared" si="9"/>
        <v>105</v>
      </c>
      <c r="B107" s="47" t="s">
        <v>55</v>
      </c>
      <c r="C107" s="217" t="s">
        <v>41</v>
      </c>
      <c r="D107" s="215"/>
      <c r="E107" s="158"/>
      <c r="F107" s="158"/>
      <c r="G107" s="158"/>
      <c r="H107" s="158"/>
      <c r="I107" s="159" t="s">
        <v>20</v>
      </c>
      <c r="J107" s="158"/>
      <c r="K107" s="158"/>
      <c r="L107" s="158"/>
      <c r="M107" s="158"/>
      <c r="N107" s="158"/>
      <c r="O107" s="158"/>
      <c r="P107" s="158"/>
      <c r="Q107" s="158"/>
      <c r="R107" s="158"/>
      <c r="S107" s="164"/>
      <c r="T107" s="164"/>
      <c r="U107" s="164"/>
      <c r="V107" s="164"/>
      <c r="W107" s="164"/>
      <c r="X107" s="164"/>
      <c r="Y107" s="164"/>
      <c r="Z107" s="35">
        <f t="shared" si="8"/>
        <v>1</v>
      </c>
      <c r="AA107" s="44">
        <v>1</v>
      </c>
      <c r="AB107" s="44">
        <v>0</v>
      </c>
      <c r="AC107" s="45">
        <v>0</v>
      </c>
    </row>
    <row r="108" spans="1:29" ht="27.75">
      <c r="A108" s="37">
        <f t="shared" si="9"/>
        <v>106</v>
      </c>
      <c r="B108" s="47" t="s">
        <v>38</v>
      </c>
      <c r="C108" s="217" t="s">
        <v>52</v>
      </c>
      <c r="D108" s="215"/>
      <c r="E108" s="157"/>
      <c r="F108" s="157"/>
      <c r="G108" s="157"/>
      <c r="H108" s="158"/>
      <c r="I108" s="158"/>
      <c r="J108" s="163" t="s">
        <v>20</v>
      </c>
      <c r="K108" s="158"/>
      <c r="L108" s="158"/>
      <c r="M108" s="158"/>
      <c r="N108" s="158"/>
      <c r="O108" s="158"/>
      <c r="P108" s="158"/>
      <c r="Q108" s="158"/>
      <c r="R108" s="158"/>
      <c r="S108" s="164"/>
      <c r="T108" s="164"/>
      <c r="U108" s="164"/>
      <c r="V108" s="164"/>
      <c r="W108" s="164"/>
      <c r="X108" s="164"/>
      <c r="Y108" s="164"/>
      <c r="Z108" s="35">
        <f t="shared" si="8"/>
        <v>1</v>
      </c>
      <c r="AA108" s="44">
        <v>1</v>
      </c>
      <c r="AB108" s="44">
        <v>0</v>
      </c>
      <c r="AC108" s="45">
        <v>0</v>
      </c>
    </row>
    <row r="109" spans="1:29" ht="27.75">
      <c r="A109" s="37">
        <f t="shared" si="9"/>
        <v>107</v>
      </c>
      <c r="B109" s="47" t="s">
        <v>65</v>
      </c>
      <c r="C109" s="217" t="s">
        <v>63</v>
      </c>
      <c r="D109" s="215"/>
      <c r="E109" s="157"/>
      <c r="F109" s="157"/>
      <c r="G109" s="157"/>
      <c r="H109" s="158"/>
      <c r="I109" s="158"/>
      <c r="J109" s="159" t="s">
        <v>20</v>
      </c>
      <c r="K109" s="158"/>
      <c r="L109" s="158"/>
      <c r="M109" s="158"/>
      <c r="N109" s="158"/>
      <c r="O109" s="158"/>
      <c r="P109" s="158"/>
      <c r="Q109" s="158"/>
      <c r="R109" s="158"/>
      <c r="S109" s="164"/>
      <c r="T109" s="164"/>
      <c r="U109" s="164"/>
      <c r="V109" s="164"/>
      <c r="W109" s="164"/>
      <c r="X109" s="164"/>
      <c r="Y109" s="164"/>
      <c r="Z109" s="35">
        <f t="shared" si="8"/>
        <v>1</v>
      </c>
      <c r="AA109" s="44">
        <v>1</v>
      </c>
      <c r="AB109" s="44">
        <v>0</v>
      </c>
      <c r="AC109" s="45">
        <v>0</v>
      </c>
    </row>
    <row r="110" spans="1:29" ht="27.75">
      <c r="A110" s="37">
        <f t="shared" si="9"/>
        <v>108</v>
      </c>
      <c r="B110" s="47" t="s">
        <v>81</v>
      </c>
      <c r="C110" s="217" t="s">
        <v>36</v>
      </c>
      <c r="D110" s="215"/>
      <c r="E110" s="157"/>
      <c r="F110" s="157"/>
      <c r="G110" s="157"/>
      <c r="H110" s="158"/>
      <c r="I110" s="158"/>
      <c r="J110" s="158"/>
      <c r="K110" s="163" t="s">
        <v>20</v>
      </c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  <c r="W110" s="164"/>
      <c r="X110" s="164"/>
      <c r="Y110" s="164"/>
      <c r="Z110" s="35">
        <f t="shared" si="8"/>
        <v>1</v>
      </c>
      <c r="AA110" s="44">
        <v>1</v>
      </c>
      <c r="AB110" s="44">
        <v>0</v>
      </c>
      <c r="AC110" s="45">
        <v>0</v>
      </c>
    </row>
    <row r="111" spans="1:29" ht="27.75">
      <c r="A111" s="37">
        <f t="shared" si="9"/>
        <v>109</v>
      </c>
      <c r="B111" s="47" t="s">
        <v>55</v>
      </c>
      <c r="C111" s="217" t="s">
        <v>147</v>
      </c>
      <c r="D111" s="215"/>
      <c r="E111" s="157"/>
      <c r="F111" s="157"/>
      <c r="G111" s="157"/>
      <c r="H111" s="158"/>
      <c r="I111" s="158"/>
      <c r="J111" s="158"/>
      <c r="K111" s="164"/>
      <c r="L111" s="164"/>
      <c r="M111" s="164"/>
      <c r="N111" s="163" t="s">
        <v>20</v>
      </c>
      <c r="O111" s="164"/>
      <c r="P111" s="164"/>
      <c r="Q111" s="164"/>
      <c r="R111" s="164"/>
      <c r="S111" s="164"/>
      <c r="T111" s="164"/>
      <c r="U111" s="164"/>
      <c r="V111" s="164"/>
      <c r="W111" s="164"/>
      <c r="X111" s="164"/>
      <c r="Y111" s="164"/>
      <c r="Z111" s="35">
        <f t="shared" si="8"/>
        <v>1</v>
      </c>
      <c r="AA111" s="44">
        <v>1</v>
      </c>
      <c r="AB111" s="44">
        <v>0</v>
      </c>
      <c r="AC111" s="45">
        <v>0</v>
      </c>
    </row>
    <row r="112" spans="1:29" ht="27.75">
      <c r="A112" s="37">
        <f t="shared" si="9"/>
        <v>110</v>
      </c>
      <c r="B112" s="31" t="s">
        <v>65</v>
      </c>
      <c r="C112" s="213" t="s">
        <v>147</v>
      </c>
      <c r="D112" s="215"/>
      <c r="E112" s="157"/>
      <c r="F112" s="157"/>
      <c r="G112" s="157"/>
      <c r="H112" s="158"/>
      <c r="I112" s="158"/>
      <c r="J112" s="158"/>
      <c r="K112" s="164"/>
      <c r="L112" s="164"/>
      <c r="M112" s="164"/>
      <c r="N112" s="164"/>
      <c r="O112" s="164"/>
      <c r="P112" s="164"/>
      <c r="Q112" s="163" t="s">
        <v>20</v>
      </c>
      <c r="R112" s="164"/>
      <c r="S112" s="164"/>
      <c r="T112" s="164"/>
      <c r="U112" s="164"/>
      <c r="V112" s="164"/>
      <c r="W112" s="164"/>
      <c r="X112" s="164"/>
      <c r="Y112" s="164"/>
      <c r="Z112" s="35">
        <f t="shared" si="8"/>
        <v>1</v>
      </c>
      <c r="AA112" s="39">
        <v>1</v>
      </c>
      <c r="AB112" s="39">
        <v>0</v>
      </c>
      <c r="AC112" s="40">
        <v>0</v>
      </c>
    </row>
    <row r="113" spans="1:29" ht="27.75">
      <c r="A113" s="37">
        <f t="shared" si="9"/>
        <v>111</v>
      </c>
      <c r="B113" s="156" t="s">
        <v>34</v>
      </c>
      <c r="C113" s="219" t="s">
        <v>147</v>
      </c>
      <c r="D113" s="215"/>
      <c r="E113" s="157"/>
      <c r="F113" s="157"/>
      <c r="G113" s="157"/>
      <c r="H113" s="158"/>
      <c r="I113" s="158"/>
      <c r="J113" s="158"/>
      <c r="K113" s="164"/>
      <c r="L113" s="164"/>
      <c r="M113" s="164"/>
      <c r="N113" s="164"/>
      <c r="O113" s="164"/>
      <c r="P113" s="164"/>
      <c r="Q113" s="163" t="s">
        <v>20</v>
      </c>
      <c r="R113" s="164"/>
      <c r="S113" s="164"/>
      <c r="T113" s="164"/>
      <c r="U113" s="164"/>
      <c r="V113" s="164"/>
      <c r="W113" s="164"/>
      <c r="X113" s="164"/>
      <c r="Y113" s="164"/>
      <c r="Z113" s="35">
        <f t="shared" si="8"/>
        <v>1</v>
      </c>
      <c r="AA113" s="160">
        <v>1</v>
      </c>
      <c r="AB113" s="160">
        <v>0</v>
      </c>
      <c r="AC113" s="161">
        <v>0</v>
      </c>
    </row>
    <row r="114" spans="1:29" ht="27.75">
      <c r="A114" s="37">
        <f t="shared" si="9"/>
        <v>112</v>
      </c>
      <c r="B114" s="47" t="s">
        <v>81</v>
      </c>
      <c r="C114" s="217" t="s">
        <v>55</v>
      </c>
      <c r="D114" s="215"/>
      <c r="E114" s="157"/>
      <c r="F114" s="157"/>
      <c r="G114" s="157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63" t="s">
        <v>20</v>
      </c>
      <c r="T114" s="164"/>
      <c r="U114" s="164"/>
      <c r="V114" s="164"/>
      <c r="W114" s="164"/>
      <c r="X114" s="164"/>
      <c r="Y114" s="164"/>
      <c r="Z114" s="35">
        <f t="shared" si="8"/>
        <v>1</v>
      </c>
      <c r="AA114" s="44">
        <v>1</v>
      </c>
      <c r="AB114" s="44">
        <v>0</v>
      </c>
      <c r="AC114" s="45">
        <v>0</v>
      </c>
    </row>
    <row r="115" spans="1:29" ht="27.75">
      <c r="A115" s="37">
        <f t="shared" si="9"/>
        <v>113</v>
      </c>
      <c r="B115" s="47" t="s">
        <v>37</v>
      </c>
      <c r="C115" s="217" t="s">
        <v>187</v>
      </c>
      <c r="D115" s="215"/>
      <c r="E115" s="157"/>
      <c r="F115" s="157"/>
      <c r="G115" s="157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63" t="s">
        <v>20</v>
      </c>
      <c r="T115" s="164"/>
      <c r="U115" s="164"/>
      <c r="V115" s="164"/>
      <c r="W115" s="164"/>
      <c r="X115" s="164"/>
      <c r="Y115" s="164"/>
      <c r="Z115" s="35">
        <f t="shared" si="8"/>
        <v>1</v>
      </c>
      <c r="AA115" s="44">
        <v>1</v>
      </c>
      <c r="AB115" s="44">
        <v>0</v>
      </c>
      <c r="AC115" s="45">
        <v>0</v>
      </c>
    </row>
    <row r="116" spans="1:29" ht="27.75">
      <c r="A116" s="37">
        <f t="shared" si="9"/>
        <v>114</v>
      </c>
      <c r="B116" s="47" t="s">
        <v>63</v>
      </c>
      <c r="C116" s="217" t="s">
        <v>187</v>
      </c>
      <c r="D116" s="215"/>
      <c r="E116" s="157"/>
      <c r="F116" s="157"/>
      <c r="G116" s="157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63" t="s">
        <v>20</v>
      </c>
      <c r="T116" s="164"/>
      <c r="U116" s="164"/>
      <c r="V116" s="164"/>
      <c r="W116" s="164"/>
      <c r="X116" s="164"/>
      <c r="Y116" s="164"/>
      <c r="Z116" s="35">
        <f t="shared" si="8"/>
        <v>1</v>
      </c>
      <c r="AA116" s="44">
        <v>1</v>
      </c>
      <c r="AB116" s="44">
        <v>0</v>
      </c>
      <c r="AC116" s="45">
        <v>0</v>
      </c>
    </row>
    <row r="117" spans="1:29" ht="27.75">
      <c r="A117" s="37">
        <f t="shared" si="9"/>
        <v>115</v>
      </c>
      <c r="B117" s="47" t="s">
        <v>63</v>
      </c>
      <c r="C117" s="217" t="s">
        <v>35</v>
      </c>
      <c r="D117" s="215"/>
      <c r="E117" s="157"/>
      <c r="F117" s="157"/>
      <c r="G117" s="157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64"/>
      <c r="T117" s="163" t="s">
        <v>20</v>
      </c>
      <c r="U117" s="164"/>
      <c r="V117" s="164"/>
      <c r="W117" s="164"/>
      <c r="X117" s="164"/>
      <c r="Y117" s="164"/>
      <c r="Z117" s="35">
        <f t="shared" si="8"/>
        <v>1</v>
      </c>
      <c r="AA117" s="44">
        <v>1</v>
      </c>
      <c r="AB117" s="44">
        <v>0</v>
      </c>
      <c r="AC117" s="45">
        <v>0</v>
      </c>
    </row>
    <row r="118" spans="1:29" ht="27.75">
      <c r="A118" s="37">
        <f t="shared" si="9"/>
        <v>116</v>
      </c>
      <c r="B118" s="47" t="s">
        <v>47</v>
      </c>
      <c r="C118" s="217" t="s">
        <v>149</v>
      </c>
      <c r="D118" s="215"/>
      <c r="E118" s="157"/>
      <c r="F118" s="157"/>
      <c r="G118" s="157"/>
      <c r="H118" s="158"/>
      <c r="I118" s="158"/>
      <c r="J118" s="158"/>
      <c r="K118" s="164"/>
      <c r="L118" s="164"/>
      <c r="M118" s="164"/>
      <c r="N118" s="164"/>
      <c r="O118" s="164"/>
      <c r="P118" s="163" t="s">
        <v>20</v>
      </c>
      <c r="Q118" s="164"/>
      <c r="R118" s="164"/>
      <c r="S118" s="164"/>
      <c r="T118" s="164"/>
      <c r="U118" s="164"/>
      <c r="V118" s="164"/>
      <c r="W118" s="164"/>
      <c r="X118" s="164"/>
      <c r="Y118" s="164"/>
      <c r="Z118" s="35">
        <f t="shared" si="8"/>
        <v>1</v>
      </c>
      <c r="AA118" s="44">
        <v>1</v>
      </c>
      <c r="AB118" s="44">
        <v>0</v>
      </c>
      <c r="AC118" s="45">
        <v>0</v>
      </c>
    </row>
    <row r="119" spans="1:29" ht="27.75">
      <c r="A119" s="37">
        <f t="shared" si="9"/>
        <v>117</v>
      </c>
      <c r="B119" s="31" t="s">
        <v>51</v>
      </c>
      <c r="C119" s="213" t="s">
        <v>149</v>
      </c>
      <c r="D119" s="215"/>
      <c r="E119" s="157"/>
      <c r="F119" s="157"/>
      <c r="G119" s="157"/>
      <c r="H119" s="158"/>
      <c r="I119" s="158"/>
      <c r="J119" s="158"/>
      <c r="K119" s="164"/>
      <c r="L119" s="164"/>
      <c r="M119" s="164"/>
      <c r="N119" s="164"/>
      <c r="O119" s="164"/>
      <c r="P119" s="163" t="s">
        <v>20</v>
      </c>
      <c r="Q119" s="164"/>
      <c r="R119" s="164"/>
      <c r="S119" s="164"/>
      <c r="T119" s="164"/>
      <c r="U119" s="164"/>
      <c r="V119" s="164"/>
      <c r="W119" s="164"/>
      <c r="X119" s="164"/>
      <c r="Y119" s="164"/>
      <c r="Z119" s="35">
        <f t="shared" si="8"/>
        <v>1</v>
      </c>
      <c r="AA119" s="39">
        <v>1</v>
      </c>
      <c r="AB119" s="39">
        <v>0</v>
      </c>
      <c r="AC119" s="40">
        <v>0</v>
      </c>
    </row>
    <row r="120" spans="1:29" ht="27.75">
      <c r="A120" s="37">
        <f t="shared" si="9"/>
        <v>118</v>
      </c>
      <c r="B120" s="31" t="s">
        <v>81</v>
      </c>
      <c r="C120" s="213" t="s">
        <v>63</v>
      </c>
      <c r="D120" s="215"/>
      <c r="E120" s="157"/>
      <c r="F120" s="157"/>
      <c r="G120" s="157"/>
      <c r="H120" s="158"/>
      <c r="I120" s="158"/>
      <c r="J120" s="158"/>
      <c r="K120" s="164"/>
      <c r="L120" s="164"/>
      <c r="M120" s="164"/>
      <c r="N120" s="164"/>
      <c r="O120" s="163" t="s">
        <v>20</v>
      </c>
      <c r="P120" s="289"/>
      <c r="Q120" s="164"/>
      <c r="R120" s="164"/>
      <c r="S120" s="164"/>
      <c r="T120" s="164"/>
      <c r="U120" s="164"/>
      <c r="V120" s="164"/>
      <c r="W120" s="164"/>
      <c r="X120" s="164"/>
      <c r="Y120" s="164"/>
      <c r="Z120" s="35">
        <f t="shared" si="8"/>
        <v>1</v>
      </c>
      <c r="AA120" s="39">
        <v>1</v>
      </c>
      <c r="AB120" s="39">
        <v>0</v>
      </c>
      <c r="AC120" s="40">
        <v>0</v>
      </c>
    </row>
    <row r="121" spans="1:29" ht="27.75">
      <c r="A121" s="37">
        <f t="shared" si="9"/>
        <v>119</v>
      </c>
      <c r="B121" s="31" t="s">
        <v>37</v>
      </c>
      <c r="C121" s="213" t="s">
        <v>329</v>
      </c>
      <c r="D121" s="215"/>
      <c r="E121" s="157"/>
      <c r="F121" s="157"/>
      <c r="G121" s="157"/>
      <c r="H121" s="158"/>
      <c r="I121" s="158"/>
      <c r="J121" s="158"/>
      <c r="K121" s="158"/>
      <c r="L121" s="158"/>
      <c r="M121" s="158"/>
      <c r="N121" s="158"/>
      <c r="O121" s="158"/>
      <c r="P121" s="158"/>
      <c r="Q121" s="159" t="s">
        <v>20</v>
      </c>
      <c r="R121" s="158"/>
      <c r="S121" s="164"/>
      <c r="T121" s="164"/>
      <c r="U121" s="164"/>
      <c r="V121" s="164"/>
      <c r="W121" s="164"/>
      <c r="X121" s="164"/>
      <c r="Y121" s="164"/>
      <c r="Z121" s="35">
        <f t="shared" si="8"/>
        <v>1</v>
      </c>
      <c r="AA121" s="39">
        <v>1</v>
      </c>
      <c r="AB121" s="39">
        <v>0</v>
      </c>
      <c r="AC121" s="40">
        <v>0</v>
      </c>
    </row>
    <row r="122" spans="1:29" ht="27.75">
      <c r="A122" s="37">
        <f t="shared" si="9"/>
        <v>120</v>
      </c>
      <c r="B122" s="31" t="s">
        <v>63</v>
      </c>
      <c r="C122" s="213" t="s">
        <v>33</v>
      </c>
      <c r="D122" s="215"/>
      <c r="E122" s="157"/>
      <c r="F122" s="157"/>
      <c r="G122" s="157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64"/>
      <c r="T122" s="164"/>
      <c r="U122" s="163" t="s">
        <v>20</v>
      </c>
      <c r="V122" s="164"/>
      <c r="W122" s="164"/>
      <c r="X122" s="164"/>
      <c r="Y122" s="164"/>
      <c r="Z122" s="35">
        <f t="shared" si="8"/>
        <v>1</v>
      </c>
      <c r="AA122" s="39">
        <v>1</v>
      </c>
      <c r="AB122" s="39">
        <v>0</v>
      </c>
      <c r="AC122" s="40">
        <v>0</v>
      </c>
    </row>
    <row r="123" spans="1:29" ht="27.75">
      <c r="A123" s="37">
        <f t="shared" si="9"/>
        <v>121</v>
      </c>
      <c r="B123" s="31" t="s">
        <v>66</v>
      </c>
      <c r="C123" s="213" t="s">
        <v>341</v>
      </c>
      <c r="D123" s="215"/>
      <c r="E123" s="157"/>
      <c r="F123" s="157"/>
      <c r="G123" s="157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64"/>
      <c r="T123" s="164"/>
      <c r="U123" s="163" t="s">
        <v>20</v>
      </c>
      <c r="V123" s="164"/>
      <c r="W123" s="164"/>
      <c r="X123" s="164"/>
      <c r="Y123" s="164"/>
      <c r="Z123" s="35">
        <f t="shared" si="8"/>
        <v>1</v>
      </c>
      <c r="AA123" s="39">
        <v>1</v>
      </c>
      <c r="AB123" s="39">
        <v>0</v>
      </c>
      <c r="AC123" s="40">
        <v>0</v>
      </c>
    </row>
    <row r="124" spans="1:29" ht="27.75">
      <c r="A124" s="37">
        <f t="shared" si="9"/>
        <v>122</v>
      </c>
      <c r="B124" s="31" t="s">
        <v>50</v>
      </c>
      <c r="C124" s="213" t="s">
        <v>31</v>
      </c>
      <c r="D124" s="215"/>
      <c r="E124" s="157"/>
      <c r="F124" s="158"/>
      <c r="G124" s="159" t="s">
        <v>25</v>
      </c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64"/>
      <c r="T124" s="164"/>
      <c r="U124" s="164"/>
      <c r="V124" s="164"/>
      <c r="W124" s="164"/>
      <c r="X124" s="164"/>
      <c r="Y124" s="164"/>
      <c r="Z124" s="35">
        <f t="shared" si="8"/>
        <v>1</v>
      </c>
      <c r="AA124" s="39">
        <v>0</v>
      </c>
      <c r="AB124" s="39">
        <v>0</v>
      </c>
      <c r="AC124" s="40">
        <v>1</v>
      </c>
    </row>
    <row r="125" spans="1:29" ht="27.75">
      <c r="A125" s="37">
        <f t="shared" si="9"/>
        <v>123</v>
      </c>
      <c r="B125" s="31" t="s">
        <v>51</v>
      </c>
      <c r="C125" s="213" t="s">
        <v>37</v>
      </c>
      <c r="D125" s="215"/>
      <c r="E125" s="157"/>
      <c r="F125" s="158"/>
      <c r="G125" s="159" t="s">
        <v>25</v>
      </c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  <c r="R125" s="157"/>
      <c r="S125" s="164"/>
      <c r="T125" s="164"/>
      <c r="U125" s="164"/>
      <c r="V125" s="164"/>
      <c r="W125" s="164"/>
      <c r="X125" s="164"/>
      <c r="Y125" s="164"/>
      <c r="Z125" s="35">
        <f t="shared" si="8"/>
        <v>1</v>
      </c>
      <c r="AA125" s="39">
        <v>0</v>
      </c>
      <c r="AB125" s="39">
        <v>0</v>
      </c>
      <c r="AC125" s="40">
        <v>1</v>
      </c>
    </row>
    <row r="126" spans="1:29" ht="27.75">
      <c r="A126" s="37">
        <f t="shared" si="9"/>
        <v>124</v>
      </c>
      <c r="B126" s="31" t="s">
        <v>47</v>
      </c>
      <c r="C126" s="213" t="s">
        <v>34</v>
      </c>
      <c r="D126" s="215"/>
      <c r="E126" s="157"/>
      <c r="F126" s="157"/>
      <c r="G126" s="157"/>
      <c r="H126" s="158"/>
      <c r="I126" s="158"/>
      <c r="J126" s="158"/>
      <c r="K126" s="164"/>
      <c r="L126" s="164"/>
      <c r="M126" s="164"/>
      <c r="N126" s="163" t="s">
        <v>25</v>
      </c>
      <c r="O126" s="164"/>
      <c r="P126" s="164"/>
      <c r="Q126" s="164"/>
      <c r="R126" s="164"/>
      <c r="S126" s="164"/>
      <c r="T126" s="164"/>
      <c r="U126" s="164"/>
      <c r="V126" s="164"/>
      <c r="W126" s="164"/>
      <c r="X126" s="164"/>
      <c r="Y126" s="164"/>
      <c r="Z126" s="35">
        <f t="shared" si="8"/>
        <v>1</v>
      </c>
      <c r="AA126" s="39">
        <v>0</v>
      </c>
      <c r="AB126" s="39">
        <v>0</v>
      </c>
      <c r="AC126" s="40">
        <v>1</v>
      </c>
    </row>
    <row r="127" spans="1:29" ht="27.75">
      <c r="A127" s="37">
        <f t="shared" si="9"/>
        <v>125</v>
      </c>
      <c r="B127" s="31" t="s">
        <v>34</v>
      </c>
      <c r="C127" s="31" t="s">
        <v>149</v>
      </c>
      <c r="D127" s="157"/>
      <c r="E127" s="157"/>
      <c r="F127" s="157"/>
      <c r="G127" s="157"/>
      <c r="H127" s="158"/>
      <c r="I127" s="158"/>
      <c r="J127" s="158"/>
      <c r="K127" s="164"/>
      <c r="L127" s="164"/>
      <c r="M127" s="164"/>
      <c r="N127" s="163" t="s">
        <v>25</v>
      </c>
      <c r="O127" s="164"/>
      <c r="P127" s="164"/>
      <c r="Q127" s="164"/>
      <c r="R127" s="164"/>
      <c r="S127" s="164"/>
      <c r="T127" s="164"/>
      <c r="U127" s="164"/>
      <c r="V127" s="164"/>
      <c r="W127" s="164"/>
      <c r="X127" s="164"/>
      <c r="Y127" s="164"/>
      <c r="Z127" s="35">
        <f t="shared" si="8"/>
        <v>1</v>
      </c>
      <c r="AA127" s="39">
        <v>0</v>
      </c>
      <c r="AB127" s="39">
        <v>0</v>
      </c>
      <c r="AC127" s="40">
        <v>1</v>
      </c>
    </row>
    <row r="128" spans="1:29" ht="27.75">
      <c r="A128" s="37">
        <f t="shared" si="9"/>
        <v>126</v>
      </c>
      <c r="B128" s="31" t="s">
        <v>81</v>
      </c>
      <c r="C128" s="31" t="s">
        <v>40</v>
      </c>
      <c r="D128" s="157"/>
      <c r="E128" s="157"/>
      <c r="F128" s="157"/>
      <c r="G128" s="157"/>
      <c r="H128" s="158"/>
      <c r="I128" s="158"/>
      <c r="J128" s="158"/>
      <c r="K128" s="164"/>
      <c r="L128" s="164"/>
      <c r="M128" s="164"/>
      <c r="N128" s="164"/>
      <c r="O128" s="164"/>
      <c r="P128" s="163" t="s">
        <v>25</v>
      </c>
      <c r="Q128" s="164"/>
      <c r="R128" s="164"/>
      <c r="S128" s="164"/>
      <c r="T128" s="164"/>
      <c r="U128" s="164"/>
      <c r="V128" s="164"/>
      <c r="W128" s="164"/>
      <c r="X128" s="164"/>
      <c r="Y128" s="164"/>
      <c r="Z128" s="35">
        <f t="shared" si="8"/>
        <v>1</v>
      </c>
      <c r="AA128" s="39">
        <v>0</v>
      </c>
      <c r="AB128" s="39">
        <v>0</v>
      </c>
      <c r="AC128" s="40">
        <v>1</v>
      </c>
    </row>
    <row r="129" spans="1:29" ht="27.75">
      <c r="A129" s="37">
        <f t="shared" si="9"/>
        <v>127</v>
      </c>
      <c r="B129" s="31" t="s">
        <v>147</v>
      </c>
      <c r="C129" s="31" t="s">
        <v>51</v>
      </c>
      <c r="D129" s="157"/>
      <c r="E129" s="157"/>
      <c r="F129" s="157"/>
      <c r="G129" s="157"/>
      <c r="H129" s="158"/>
      <c r="I129" s="158"/>
      <c r="J129" s="158"/>
      <c r="K129" s="164"/>
      <c r="L129" s="164"/>
      <c r="M129" s="164"/>
      <c r="N129" s="164"/>
      <c r="O129" s="163" t="s">
        <v>25</v>
      </c>
      <c r="P129" s="289"/>
      <c r="Q129" s="164"/>
      <c r="R129" s="164"/>
      <c r="S129" s="164"/>
      <c r="T129" s="164"/>
      <c r="U129" s="164"/>
      <c r="V129" s="164"/>
      <c r="W129" s="164"/>
      <c r="X129" s="164"/>
      <c r="Y129" s="164"/>
      <c r="Z129" s="35">
        <f t="shared" si="8"/>
        <v>1</v>
      </c>
      <c r="AA129" s="39">
        <v>0</v>
      </c>
      <c r="AB129" s="39">
        <v>0</v>
      </c>
      <c r="AC129" s="40">
        <v>1</v>
      </c>
    </row>
    <row r="130" spans="1:29" ht="27.75">
      <c r="A130" s="37">
        <f t="shared" si="9"/>
        <v>128</v>
      </c>
      <c r="B130" s="31" t="s">
        <v>66</v>
      </c>
      <c r="C130" s="31" t="s">
        <v>34</v>
      </c>
      <c r="D130" s="157"/>
      <c r="E130" s="157"/>
      <c r="F130" s="157"/>
      <c r="G130" s="157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  <c r="S130" s="164"/>
      <c r="T130" s="164"/>
      <c r="U130" s="163" t="s">
        <v>25</v>
      </c>
      <c r="V130" s="164"/>
      <c r="W130" s="164"/>
      <c r="X130" s="164"/>
      <c r="Y130" s="164"/>
      <c r="Z130" s="35">
        <f t="shared" si="8"/>
        <v>1</v>
      </c>
      <c r="AA130" s="39">
        <v>0</v>
      </c>
      <c r="AB130" s="39">
        <v>0</v>
      </c>
      <c r="AC130" s="40">
        <v>1</v>
      </c>
    </row>
    <row r="131" spans="1:29" ht="27.75">
      <c r="A131" s="37">
        <f t="shared" si="9"/>
        <v>129</v>
      </c>
      <c r="B131" s="31" t="s">
        <v>55</v>
      </c>
      <c r="C131" s="31" t="s">
        <v>187</v>
      </c>
      <c r="D131" s="157"/>
      <c r="E131" s="157"/>
      <c r="F131" s="157"/>
      <c r="G131" s="157"/>
      <c r="H131" s="158"/>
      <c r="I131" s="158"/>
      <c r="J131" s="158"/>
      <c r="K131" s="164"/>
      <c r="L131" s="164"/>
      <c r="M131" s="164"/>
      <c r="N131" s="164"/>
      <c r="O131" s="164"/>
      <c r="P131" s="164"/>
      <c r="Q131" s="164"/>
      <c r="R131" s="163" t="s">
        <v>21</v>
      </c>
      <c r="S131" s="164"/>
      <c r="T131" s="164"/>
      <c r="U131" s="164"/>
      <c r="V131" s="164"/>
      <c r="W131" s="164"/>
      <c r="X131" s="164"/>
      <c r="Y131" s="164"/>
      <c r="Z131" s="35">
        <f t="shared" ref="Z131:Z162" si="10">SUM(AA131:AC131)</f>
        <v>1</v>
      </c>
      <c r="AA131" s="39">
        <v>0</v>
      </c>
      <c r="AB131" s="39">
        <v>1</v>
      </c>
      <c r="AC131" s="40">
        <v>0</v>
      </c>
    </row>
    <row r="132" spans="1:29" ht="27.75">
      <c r="A132" s="37">
        <f t="shared" ref="A132:A164" si="11">SUM(A131+1)</f>
        <v>130</v>
      </c>
      <c r="B132" s="31" t="s">
        <v>35</v>
      </c>
      <c r="C132" s="31" t="s">
        <v>187</v>
      </c>
      <c r="D132" s="157"/>
      <c r="E132" s="157"/>
      <c r="F132" s="157"/>
      <c r="G132" s="157"/>
      <c r="H132" s="158"/>
      <c r="I132" s="158"/>
      <c r="J132" s="158"/>
      <c r="K132" s="164"/>
      <c r="L132" s="164"/>
      <c r="M132" s="164"/>
      <c r="N132" s="164"/>
      <c r="O132" s="164"/>
      <c r="P132" s="163" t="s">
        <v>21</v>
      </c>
      <c r="Q132" s="164"/>
      <c r="R132" s="164"/>
      <c r="S132" s="164"/>
      <c r="T132" s="164"/>
      <c r="U132" s="164"/>
      <c r="V132" s="164"/>
      <c r="W132" s="164"/>
      <c r="X132" s="164"/>
      <c r="Y132" s="164"/>
      <c r="Z132" s="35">
        <f t="shared" si="10"/>
        <v>1</v>
      </c>
      <c r="AA132" s="39">
        <v>0</v>
      </c>
      <c r="AB132" s="39">
        <v>1</v>
      </c>
      <c r="AC132" s="40">
        <v>0</v>
      </c>
    </row>
    <row r="133" spans="1:29" ht="27.75">
      <c r="A133" s="37">
        <f t="shared" si="11"/>
        <v>131</v>
      </c>
      <c r="B133" s="31" t="s">
        <v>38</v>
      </c>
      <c r="C133" s="31" t="s">
        <v>187</v>
      </c>
      <c r="D133" s="157"/>
      <c r="E133" s="157"/>
      <c r="F133" s="157"/>
      <c r="G133" s="157"/>
      <c r="H133" s="158"/>
      <c r="I133" s="158"/>
      <c r="J133" s="158"/>
      <c r="K133" s="164"/>
      <c r="L133" s="164"/>
      <c r="M133" s="164"/>
      <c r="N133" s="164"/>
      <c r="O133" s="164"/>
      <c r="P133" s="163" t="s">
        <v>21</v>
      </c>
      <c r="Q133" s="164"/>
      <c r="R133" s="164"/>
      <c r="S133" s="164"/>
      <c r="T133" s="164"/>
      <c r="U133" s="164"/>
      <c r="V133" s="164"/>
      <c r="W133" s="164"/>
      <c r="X133" s="164"/>
      <c r="Y133" s="164"/>
      <c r="Z133" s="35">
        <f t="shared" si="10"/>
        <v>1</v>
      </c>
      <c r="AA133" s="39">
        <v>0</v>
      </c>
      <c r="AB133" s="39">
        <v>1</v>
      </c>
      <c r="AC133" s="40">
        <v>0</v>
      </c>
    </row>
    <row r="134" spans="1:29" ht="27.75">
      <c r="A134" s="37">
        <f t="shared" si="11"/>
        <v>132</v>
      </c>
      <c r="B134" s="31" t="s">
        <v>63</v>
      </c>
      <c r="C134" s="31" t="s">
        <v>34</v>
      </c>
      <c r="D134" s="157"/>
      <c r="E134" s="157"/>
      <c r="F134" s="157"/>
      <c r="G134" s="157"/>
      <c r="H134" s="158"/>
      <c r="I134" s="158"/>
      <c r="J134" s="158"/>
      <c r="K134" s="158"/>
      <c r="L134" s="158"/>
      <c r="M134" s="159" t="s">
        <v>21</v>
      </c>
      <c r="N134" s="158"/>
      <c r="O134" s="158"/>
      <c r="P134" s="158"/>
      <c r="Q134" s="158"/>
      <c r="R134" s="158"/>
      <c r="S134" s="164"/>
      <c r="T134" s="164"/>
      <c r="U134" s="164"/>
      <c r="V134" s="164"/>
      <c r="W134" s="164"/>
      <c r="X134" s="164"/>
      <c r="Y134" s="164"/>
      <c r="Z134" s="35">
        <f t="shared" si="10"/>
        <v>1</v>
      </c>
      <c r="AA134" s="39">
        <v>0</v>
      </c>
      <c r="AB134" s="39">
        <v>1</v>
      </c>
      <c r="AC134" s="40">
        <v>0</v>
      </c>
    </row>
    <row r="135" spans="1:29" ht="27.75">
      <c r="A135" s="37">
        <f t="shared" si="11"/>
        <v>133</v>
      </c>
      <c r="B135" s="31" t="s">
        <v>37</v>
      </c>
      <c r="C135" s="31" t="s">
        <v>41</v>
      </c>
      <c r="D135" s="159" t="s">
        <v>21</v>
      </c>
      <c r="E135" s="158"/>
      <c r="F135" s="157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64"/>
      <c r="T135" s="164"/>
      <c r="U135" s="164"/>
      <c r="V135" s="164"/>
      <c r="W135" s="164"/>
      <c r="X135" s="164"/>
      <c r="Y135" s="164"/>
      <c r="Z135" s="35">
        <f t="shared" si="10"/>
        <v>1</v>
      </c>
      <c r="AA135" s="39">
        <v>0</v>
      </c>
      <c r="AB135" s="39">
        <v>1</v>
      </c>
      <c r="AC135" s="40">
        <v>0</v>
      </c>
    </row>
    <row r="136" spans="1:29" ht="27.75">
      <c r="A136" s="37">
        <f t="shared" si="11"/>
        <v>134</v>
      </c>
      <c r="B136" s="31" t="s">
        <v>47</v>
      </c>
      <c r="C136" s="31" t="s">
        <v>41</v>
      </c>
      <c r="D136" s="157"/>
      <c r="E136" s="157"/>
      <c r="F136" s="157"/>
      <c r="G136" s="157"/>
      <c r="H136" s="158"/>
      <c r="I136" s="159" t="s">
        <v>21</v>
      </c>
      <c r="J136" s="158"/>
      <c r="K136" s="158"/>
      <c r="L136" s="158"/>
      <c r="M136" s="158"/>
      <c r="N136" s="158"/>
      <c r="O136" s="158"/>
      <c r="P136" s="158"/>
      <c r="Q136" s="158"/>
      <c r="R136" s="158"/>
      <c r="S136" s="164"/>
      <c r="T136" s="164"/>
      <c r="U136" s="164"/>
      <c r="V136" s="164"/>
      <c r="W136" s="164"/>
      <c r="X136" s="164"/>
      <c r="Y136" s="164"/>
      <c r="Z136" s="35">
        <f t="shared" si="10"/>
        <v>1</v>
      </c>
      <c r="AA136" s="39">
        <v>0</v>
      </c>
      <c r="AB136" s="39">
        <v>1</v>
      </c>
      <c r="AC136" s="40">
        <v>0</v>
      </c>
    </row>
    <row r="137" spans="1:29" ht="27.75">
      <c r="A137" s="37">
        <f t="shared" si="11"/>
        <v>135</v>
      </c>
      <c r="B137" s="31" t="s">
        <v>47</v>
      </c>
      <c r="C137" s="31" t="s">
        <v>36</v>
      </c>
      <c r="D137" s="157"/>
      <c r="E137" s="157"/>
      <c r="F137" s="157"/>
      <c r="G137" s="157"/>
      <c r="H137" s="158"/>
      <c r="I137" s="158"/>
      <c r="J137" s="158"/>
      <c r="K137" s="158"/>
      <c r="L137" s="159" t="s">
        <v>21</v>
      </c>
      <c r="M137" s="158"/>
      <c r="N137" s="158"/>
      <c r="O137" s="158"/>
      <c r="P137" s="158"/>
      <c r="Q137" s="158"/>
      <c r="R137" s="158"/>
      <c r="S137" s="164"/>
      <c r="T137" s="164"/>
      <c r="U137" s="164"/>
      <c r="V137" s="164"/>
      <c r="W137" s="164"/>
      <c r="X137" s="164"/>
      <c r="Y137" s="164"/>
      <c r="Z137" s="35">
        <f t="shared" si="10"/>
        <v>1</v>
      </c>
      <c r="AA137" s="39">
        <v>0</v>
      </c>
      <c r="AB137" s="39">
        <v>1</v>
      </c>
      <c r="AC137" s="40">
        <v>0</v>
      </c>
    </row>
    <row r="138" spans="1:29" ht="27.75">
      <c r="A138" s="37">
        <f t="shared" si="11"/>
        <v>136</v>
      </c>
      <c r="B138" s="31" t="s">
        <v>35</v>
      </c>
      <c r="C138" s="31" t="s">
        <v>36</v>
      </c>
      <c r="D138" s="157"/>
      <c r="E138" s="157"/>
      <c r="F138" s="157"/>
      <c r="G138" s="157"/>
      <c r="H138" s="158"/>
      <c r="I138" s="158"/>
      <c r="J138" s="159" t="s">
        <v>21</v>
      </c>
      <c r="K138" s="158"/>
      <c r="L138" s="158"/>
      <c r="M138" s="158"/>
      <c r="N138" s="158"/>
      <c r="O138" s="158"/>
      <c r="P138" s="158"/>
      <c r="Q138" s="158"/>
      <c r="R138" s="158"/>
      <c r="S138" s="164"/>
      <c r="T138" s="164"/>
      <c r="U138" s="164"/>
      <c r="V138" s="164"/>
      <c r="W138" s="164"/>
      <c r="X138" s="164"/>
      <c r="Y138" s="164"/>
      <c r="Z138" s="35">
        <f t="shared" si="10"/>
        <v>1</v>
      </c>
      <c r="AA138" s="39">
        <v>0</v>
      </c>
      <c r="AB138" s="39">
        <v>1</v>
      </c>
      <c r="AC138" s="40">
        <v>0</v>
      </c>
    </row>
    <row r="139" spans="1:29" ht="27.75">
      <c r="A139" s="37">
        <f t="shared" si="11"/>
        <v>137</v>
      </c>
      <c r="B139" s="31" t="s">
        <v>35</v>
      </c>
      <c r="C139" s="31" t="s">
        <v>51</v>
      </c>
      <c r="D139" s="158"/>
      <c r="E139" s="158"/>
      <c r="F139" s="159" t="s">
        <v>21</v>
      </c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  <c r="R139" s="158"/>
      <c r="S139" s="164"/>
      <c r="T139" s="164"/>
      <c r="U139" s="164"/>
      <c r="V139" s="164"/>
      <c r="W139" s="164"/>
      <c r="X139" s="164"/>
      <c r="Y139" s="164"/>
      <c r="Z139" s="35">
        <f t="shared" si="10"/>
        <v>1</v>
      </c>
      <c r="AA139" s="39">
        <v>0</v>
      </c>
      <c r="AB139" s="39">
        <v>1</v>
      </c>
      <c r="AC139" s="40">
        <v>0</v>
      </c>
    </row>
    <row r="140" spans="1:29" ht="27.75">
      <c r="A140" s="37">
        <f t="shared" si="11"/>
        <v>138</v>
      </c>
      <c r="B140" s="31" t="s">
        <v>33</v>
      </c>
      <c r="C140" s="31" t="s">
        <v>36</v>
      </c>
      <c r="D140" s="157"/>
      <c r="E140" s="157"/>
      <c r="F140" s="157"/>
      <c r="G140" s="157"/>
      <c r="H140" s="158"/>
      <c r="I140" s="158"/>
      <c r="J140" s="158"/>
      <c r="K140" s="158"/>
      <c r="L140" s="159" t="s">
        <v>21</v>
      </c>
      <c r="M140" s="158"/>
      <c r="N140" s="158"/>
      <c r="O140" s="158"/>
      <c r="P140" s="158"/>
      <c r="Q140" s="158"/>
      <c r="R140" s="158"/>
      <c r="S140" s="164"/>
      <c r="T140" s="164"/>
      <c r="U140" s="164"/>
      <c r="V140" s="164"/>
      <c r="W140" s="164"/>
      <c r="X140" s="164"/>
      <c r="Y140" s="164"/>
      <c r="Z140" s="35">
        <f t="shared" si="10"/>
        <v>1</v>
      </c>
      <c r="AA140" s="39">
        <v>0</v>
      </c>
      <c r="AB140" s="39">
        <v>1</v>
      </c>
      <c r="AC140" s="40">
        <v>0</v>
      </c>
    </row>
    <row r="141" spans="1:29" ht="27.75">
      <c r="A141" s="37">
        <f t="shared" si="11"/>
        <v>139</v>
      </c>
      <c r="B141" s="31" t="s">
        <v>33</v>
      </c>
      <c r="C141" s="31" t="s">
        <v>34</v>
      </c>
      <c r="D141" s="157"/>
      <c r="E141" s="157"/>
      <c r="F141" s="158"/>
      <c r="G141" s="158"/>
      <c r="H141" s="158"/>
      <c r="I141" s="158"/>
      <c r="J141" s="158"/>
      <c r="K141" s="158"/>
      <c r="L141" s="159" t="s">
        <v>21</v>
      </c>
      <c r="M141" s="158"/>
      <c r="N141" s="158"/>
      <c r="O141" s="158"/>
      <c r="P141" s="158"/>
      <c r="Q141" s="158"/>
      <c r="R141" s="158"/>
      <c r="S141" s="164"/>
      <c r="T141" s="164"/>
      <c r="U141" s="164"/>
      <c r="V141" s="164"/>
      <c r="W141" s="164"/>
      <c r="X141" s="164"/>
      <c r="Y141" s="164"/>
      <c r="Z141" s="35">
        <f t="shared" si="10"/>
        <v>1</v>
      </c>
      <c r="AA141" s="39">
        <v>0</v>
      </c>
      <c r="AB141" s="39">
        <v>1</v>
      </c>
      <c r="AC141" s="40">
        <v>0</v>
      </c>
    </row>
    <row r="142" spans="1:29" ht="27.75">
      <c r="A142" s="37">
        <f t="shared" si="11"/>
        <v>140</v>
      </c>
      <c r="B142" s="47" t="s">
        <v>33</v>
      </c>
      <c r="C142" s="47" t="s">
        <v>38</v>
      </c>
      <c r="D142" s="157"/>
      <c r="E142" s="157"/>
      <c r="F142" s="157"/>
      <c r="G142" s="157"/>
      <c r="H142" s="158"/>
      <c r="I142" s="158"/>
      <c r="J142" s="158"/>
      <c r="K142" s="158"/>
      <c r="L142" s="159" t="s">
        <v>21</v>
      </c>
      <c r="M142" s="158"/>
      <c r="N142" s="158"/>
      <c r="O142" s="158"/>
      <c r="P142" s="158"/>
      <c r="Q142" s="158"/>
      <c r="R142" s="158"/>
      <c r="S142" s="164"/>
      <c r="T142" s="164"/>
      <c r="U142" s="164"/>
      <c r="V142" s="164"/>
      <c r="W142" s="164"/>
      <c r="X142" s="164"/>
      <c r="Y142" s="164"/>
      <c r="Z142" s="288">
        <f t="shared" si="10"/>
        <v>1</v>
      </c>
      <c r="AA142" s="44">
        <v>0</v>
      </c>
      <c r="AB142" s="44">
        <v>1</v>
      </c>
      <c r="AC142" s="45">
        <v>0</v>
      </c>
    </row>
    <row r="143" spans="1:29" ht="27.75">
      <c r="A143" s="37">
        <f t="shared" si="11"/>
        <v>141</v>
      </c>
      <c r="B143" s="47" t="s">
        <v>40</v>
      </c>
      <c r="C143" s="47" t="s">
        <v>52</v>
      </c>
      <c r="D143" s="157"/>
      <c r="E143" s="157"/>
      <c r="F143" s="157"/>
      <c r="G143" s="157"/>
      <c r="H143" s="159" t="s">
        <v>21</v>
      </c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  <c r="S143" s="164"/>
      <c r="T143" s="164"/>
      <c r="U143" s="164"/>
      <c r="V143" s="164"/>
      <c r="W143" s="164"/>
      <c r="X143" s="164"/>
      <c r="Y143" s="164"/>
      <c r="Z143" s="288">
        <f t="shared" si="10"/>
        <v>1</v>
      </c>
      <c r="AA143" s="44">
        <v>0</v>
      </c>
      <c r="AB143" s="44">
        <v>1</v>
      </c>
      <c r="AC143" s="45">
        <v>0</v>
      </c>
    </row>
    <row r="144" spans="1:29" ht="27.75">
      <c r="A144" s="37">
        <f t="shared" si="11"/>
        <v>142</v>
      </c>
      <c r="B144" s="47" t="s">
        <v>50</v>
      </c>
      <c r="C144" s="47" t="s">
        <v>121</v>
      </c>
      <c r="D144" s="157"/>
      <c r="E144" s="157"/>
      <c r="F144" s="157"/>
      <c r="G144" s="157"/>
      <c r="H144" s="158"/>
      <c r="I144" s="158"/>
      <c r="J144" s="158"/>
      <c r="K144" s="158"/>
      <c r="L144" s="158"/>
      <c r="M144" s="159" t="s">
        <v>21</v>
      </c>
      <c r="N144" s="158"/>
      <c r="O144" s="158"/>
      <c r="P144" s="158"/>
      <c r="Q144" s="158"/>
      <c r="R144" s="158"/>
      <c r="S144" s="164"/>
      <c r="T144" s="164"/>
      <c r="U144" s="164"/>
      <c r="V144" s="164"/>
      <c r="W144" s="164"/>
      <c r="X144" s="164"/>
      <c r="Y144" s="164"/>
      <c r="Z144" s="288">
        <f t="shared" si="10"/>
        <v>1</v>
      </c>
      <c r="AA144" s="44">
        <v>0</v>
      </c>
      <c r="AB144" s="44">
        <v>1</v>
      </c>
      <c r="AC144" s="45">
        <v>0</v>
      </c>
    </row>
    <row r="145" spans="1:29" ht="27.75">
      <c r="A145" s="37">
        <f t="shared" si="11"/>
        <v>143</v>
      </c>
      <c r="B145" s="47" t="s">
        <v>55</v>
      </c>
      <c r="C145" s="47" t="s">
        <v>34</v>
      </c>
      <c r="D145" s="158"/>
      <c r="E145" s="159" t="s">
        <v>21</v>
      </c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64"/>
      <c r="T145" s="164"/>
      <c r="U145" s="164"/>
      <c r="V145" s="164"/>
      <c r="W145" s="164"/>
      <c r="X145" s="164"/>
      <c r="Y145" s="164"/>
      <c r="Z145" s="288">
        <f t="shared" si="10"/>
        <v>1</v>
      </c>
      <c r="AA145" s="44">
        <v>0</v>
      </c>
      <c r="AB145" s="44">
        <v>1</v>
      </c>
      <c r="AC145" s="45">
        <v>0</v>
      </c>
    </row>
    <row r="146" spans="1:29" ht="27.75">
      <c r="A146" s="37">
        <f t="shared" si="11"/>
        <v>144</v>
      </c>
      <c r="B146" s="47" t="s">
        <v>51</v>
      </c>
      <c r="C146" s="47" t="s">
        <v>121</v>
      </c>
      <c r="D146" s="157"/>
      <c r="E146" s="157"/>
      <c r="F146" s="157"/>
      <c r="G146" s="157"/>
      <c r="H146" s="158"/>
      <c r="I146" s="158"/>
      <c r="J146" s="158"/>
      <c r="K146" s="158"/>
      <c r="L146" s="158"/>
      <c r="M146" s="159" t="s">
        <v>21</v>
      </c>
      <c r="N146" s="158"/>
      <c r="O146" s="158"/>
      <c r="P146" s="158"/>
      <c r="Q146" s="158"/>
      <c r="R146" s="158"/>
      <c r="S146" s="164"/>
      <c r="T146" s="164"/>
      <c r="U146" s="164"/>
      <c r="V146" s="164"/>
      <c r="W146" s="164"/>
      <c r="X146" s="164"/>
      <c r="Y146" s="164"/>
      <c r="Z146" s="288">
        <f t="shared" si="10"/>
        <v>1</v>
      </c>
      <c r="AA146" s="44">
        <v>0</v>
      </c>
      <c r="AB146" s="44">
        <v>1</v>
      </c>
      <c r="AC146" s="45">
        <v>0</v>
      </c>
    </row>
    <row r="147" spans="1:29" ht="27.75">
      <c r="A147" s="37">
        <f t="shared" si="11"/>
        <v>145</v>
      </c>
      <c r="B147" s="47" t="s">
        <v>51</v>
      </c>
      <c r="C147" s="47" t="s">
        <v>34</v>
      </c>
      <c r="D147" s="157"/>
      <c r="E147" s="157"/>
      <c r="F147" s="157"/>
      <c r="G147" s="157"/>
      <c r="H147" s="158"/>
      <c r="I147" s="158"/>
      <c r="J147" s="159" t="s">
        <v>21</v>
      </c>
      <c r="K147" s="158"/>
      <c r="L147" s="158"/>
      <c r="M147" s="158"/>
      <c r="N147" s="158"/>
      <c r="O147" s="158"/>
      <c r="P147" s="158"/>
      <c r="Q147" s="158"/>
      <c r="R147" s="158"/>
      <c r="S147" s="164"/>
      <c r="T147" s="164"/>
      <c r="U147" s="164"/>
      <c r="V147" s="164"/>
      <c r="W147" s="164"/>
      <c r="X147" s="164"/>
      <c r="Y147" s="164"/>
      <c r="Z147" s="288">
        <f t="shared" si="10"/>
        <v>1</v>
      </c>
      <c r="AA147" s="44">
        <v>0</v>
      </c>
      <c r="AB147" s="44">
        <v>1</v>
      </c>
      <c r="AC147" s="45">
        <v>0</v>
      </c>
    </row>
    <row r="148" spans="1:29" ht="27.75">
      <c r="A148" s="37">
        <f t="shared" si="11"/>
        <v>146</v>
      </c>
      <c r="B148" s="47" t="s">
        <v>34</v>
      </c>
      <c r="C148" s="47" t="s">
        <v>121</v>
      </c>
      <c r="D148" s="157"/>
      <c r="E148" s="157"/>
      <c r="F148" s="157"/>
      <c r="G148" s="157"/>
      <c r="H148" s="158"/>
      <c r="I148" s="158"/>
      <c r="J148" s="158"/>
      <c r="K148" s="158"/>
      <c r="L148" s="158"/>
      <c r="M148" s="159" t="s">
        <v>21</v>
      </c>
      <c r="N148" s="158"/>
      <c r="O148" s="158"/>
      <c r="P148" s="158"/>
      <c r="Q148" s="158"/>
      <c r="R148" s="158"/>
      <c r="S148" s="164"/>
      <c r="T148" s="164"/>
      <c r="U148" s="164"/>
      <c r="V148" s="164"/>
      <c r="W148" s="164"/>
      <c r="X148" s="164"/>
      <c r="Y148" s="164"/>
      <c r="Z148" s="288">
        <f t="shared" si="10"/>
        <v>1</v>
      </c>
      <c r="AA148" s="44">
        <v>0</v>
      </c>
      <c r="AB148" s="44">
        <v>1</v>
      </c>
      <c r="AC148" s="45">
        <v>0</v>
      </c>
    </row>
    <row r="149" spans="1:29" ht="27.75">
      <c r="A149" s="37">
        <f t="shared" si="11"/>
        <v>147</v>
      </c>
      <c r="B149" s="47" t="s">
        <v>81</v>
      </c>
      <c r="C149" s="47" t="s">
        <v>41</v>
      </c>
      <c r="D149" s="157"/>
      <c r="E149" s="157"/>
      <c r="F149" s="157"/>
      <c r="G149" s="157"/>
      <c r="H149" s="158"/>
      <c r="I149" s="158"/>
      <c r="J149" s="158"/>
      <c r="K149" s="159" t="s">
        <v>21</v>
      </c>
      <c r="L149" s="158"/>
      <c r="M149" s="158"/>
      <c r="N149" s="158"/>
      <c r="O149" s="158"/>
      <c r="P149" s="158"/>
      <c r="Q149" s="158"/>
      <c r="R149" s="158"/>
      <c r="S149" s="164"/>
      <c r="T149" s="164"/>
      <c r="U149" s="164"/>
      <c r="V149" s="164"/>
      <c r="W149" s="164"/>
      <c r="X149" s="164"/>
      <c r="Y149" s="164"/>
      <c r="Z149" s="288">
        <f t="shared" si="10"/>
        <v>1</v>
      </c>
      <c r="AA149" s="44">
        <v>0</v>
      </c>
      <c r="AB149" s="44">
        <v>1</v>
      </c>
      <c r="AC149" s="45">
        <v>0</v>
      </c>
    </row>
    <row r="150" spans="1:29" ht="27.75">
      <c r="A150" s="37">
        <f t="shared" si="11"/>
        <v>148</v>
      </c>
      <c r="B150" s="47" t="s">
        <v>32</v>
      </c>
      <c r="C150" s="47" t="s">
        <v>51</v>
      </c>
      <c r="D150" s="157"/>
      <c r="E150" s="157"/>
      <c r="F150" s="157"/>
      <c r="G150" s="157"/>
      <c r="H150" s="158"/>
      <c r="I150" s="158"/>
      <c r="J150" s="158"/>
      <c r="K150" s="164"/>
      <c r="L150" s="164"/>
      <c r="M150" s="164"/>
      <c r="N150" s="163" t="s">
        <v>21</v>
      </c>
      <c r="O150" s="164"/>
      <c r="P150" s="164"/>
      <c r="Q150" s="164"/>
      <c r="R150" s="164"/>
      <c r="S150" s="164"/>
      <c r="T150" s="164"/>
      <c r="U150" s="164"/>
      <c r="V150" s="164"/>
      <c r="W150" s="164"/>
      <c r="X150" s="164"/>
      <c r="Y150" s="164"/>
      <c r="Z150" s="288">
        <f t="shared" si="10"/>
        <v>1</v>
      </c>
      <c r="AA150" s="44">
        <v>0</v>
      </c>
      <c r="AB150" s="44">
        <v>1</v>
      </c>
      <c r="AC150" s="45">
        <v>0</v>
      </c>
    </row>
    <row r="151" spans="1:29" ht="27.75">
      <c r="A151" s="37">
        <f t="shared" si="11"/>
        <v>149</v>
      </c>
      <c r="B151" s="47" t="s">
        <v>50</v>
      </c>
      <c r="C151" s="47" t="s">
        <v>149</v>
      </c>
      <c r="D151" s="157"/>
      <c r="E151" s="157"/>
      <c r="F151" s="157"/>
      <c r="G151" s="157"/>
      <c r="H151" s="158"/>
      <c r="I151" s="158"/>
      <c r="J151" s="158"/>
      <c r="K151" s="164"/>
      <c r="L151" s="164"/>
      <c r="M151" s="164"/>
      <c r="N151" s="163" t="s">
        <v>21</v>
      </c>
      <c r="O151" s="164"/>
      <c r="P151" s="164"/>
      <c r="Q151" s="164"/>
      <c r="R151" s="164"/>
      <c r="S151" s="164"/>
      <c r="T151" s="164"/>
      <c r="U151" s="164"/>
      <c r="V151" s="164"/>
      <c r="W151" s="164"/>
      <c r="X151" s="164"/>
      <c r="Y151" s="164"/>
      <c r="Z151" s="288">
        <f t="shared" si="10"/>
        <v>1</v>
      </c>
      <c r="AA151" s="44">
        <v>0</v>
      </c>
      <c r="AB151" s="44">
        <v>1</v>
      </c>
      <c r="AC151" s="45">
        <v>0</v>
      </c>
    </row>
    <row r="152" spans="1:29" ht="27.75">
      <c r="A152" s="37">
        <f t="shared" si="11"/>
        <v>150</v>
      </c>
      <c r="B152" s="47" t="s">
        <v>147</v>
      </c>
      <c r="C152" s="47" t="s">
        <v>47</v>
      </c>
      <c r="D152" s="157"/>
      <c r="E152" s="157"/>
      <c r="F152" s="157"/>
      <c r="G152" s="157"/>
      <c r="H152" s="158"/>
      <c r="I152" s="158"/>
      <c r="J152" s="158"/>
      <c r="K152" s="164"/>
      <c r="L152" s="164"/>
      <c r="M152" s="164"/>
      <c r="N152" s="164"/>
      <c r="O152" s="164"/>
      <c r="P152" s="163" t="s">
        <v>21</v>
      </c>
      <c r="Q152" s="164"/>
      <c r="R152" s="164"/>
      <c r="S152" s="164"/>
      <c r="T152" s="164"/>
      <c r="U152" s="164"/>
      <c r="V152" s="164"/>
      <c r="W152" s="164"/>
      <c r="X152" s="164"/>
      <c r="Y152" s="164"/>
      <c r="Z152" s="288">
        <f t="shared" si="10"/>
        <v>1</v>
      </c>
      <c r="AA152" s="44">
        <v>0</v>
      </c>
      <c r="AB152" s="44">
        <v>1</v>
      </c>
      <c r="AC152" s="45">
        <v>0</v>
      </c>
    </row>
    <row r="153" spans="1:29" ht="27.75">
      <c r="A153" s="37">
        <f t="shared" si="11"/>
        <v>151</v>
      </c>
      <c r="B153" s="47" t="s">
        <v>63</v>
      </c>
      <c r="C153" s="47" t="s">
        <v>149</v>
      </c>
      <c r="D153" s="157"/>
      <c r="E153" s="157"/>
      <c r="F153" s="157"/>
      <c r="G153" s="157"/>
      <c r="H153" s="158"/>
      <c r="I153" s="158"/>
      <c r="J153" s="158"/>
      <c r="K153" s="164"/>
      <c r="L153" s="164"/>
      <c r="M153" s="164"/>
      <c r="N153" s="164"/>
      <c r="O153" s="164"/>
      <c r="P153" s="163" t="s">
        <v>21</v>
      </c>
      <c r="Q153" s="164"/>
      <c r="R153" s="164"/>
      <c r="S153" s="164"/>
      <c r="T153" s="164"/>
      <c r="U153" s="164"/>
      <c r="V153" s="164"/>
      <c r="W153" s="164"/>
      <c r="X153" s="164"/>
      <c r="Y153" s="164"/>
      <c r="Z153" s="288">
        <f t="shared" si="10"/>
        <v>1</v>
      </c>
      <c r="AA153" s="44">
        <v>0</v>
      </c>
      <c r="AB153" s="44">
        <v>1</v>
      </c>
      <c r="AC153" s="45">
        <v>0</v>
      </c>
    </row>
    <row r="154" spans="1:29" ht="27.75">
      <c r="A154" s="37">
        <f t="shared" si="11"/>
        <v>152</v>
      </c>
      <c r="B154" s="47" t="s">
        <v>40</v>
      </c>
      <c r="C154" s="47" t="s">
        <v>149</v>
      </c>
      <c r="D154" s="157"/>
      <c r="E154" s="157"/>
      <c r="F154" s="157"/>
      <c r="G154" s="157"/>
      <c r="H154" s="158"/>
      <c r="I154" s="158"/>
      <c r="J154" s="158"/>
      <c r="K154" s="164"/>
      <c r="L154" s="164"/>
      <c r="M154" s="164"/>
      <c r="N154" s="163" t="s">
        <v>21</v>
      </c>
      <c r="O154" s="164"/>
      <c r="P154" s="164"/>
      <c r="Q154" s="164"/>
      <c r="R154" s="164"/>
      <c r="S154" s="164"/>
      <c r="T154" s="164"/>
      <c r="U154" s="164"/>
      <c r="V154" s="164"/>
      <c r="W154" s="164"/>
      <c r="X154" s="164"/>
      <c r="Y154" s="164"/>
      <c r="Z154" s="288">
        <f t="shared" si="10"/>
        <v>1</v>
      </c>
      <c r="AA154" s="44">
        <v>0</v>
      </c>
      <c r="AB154" s="44">
        <v>1</v>
      </c>
      <c r="AC154" s="45">
        <v>0</v>
      </c>
    </row>
    <row r="155" spans="1:29" ht="27.75">
      <c r="A155" s="37">
        <f t="shared" si="11"/>
        <v>153</v>
      </c>
      <c r="B155" s="47" t="s">
        <v>81</v>
      </c>
      <c r="C155" s="47" t="s">
        <v>31</v>
      </c>
      <c r="D155" s="157"/>
      <c r="E155" s="157"/>
      <c r="F155" s="157"/>
      <c r="G155" s="157"/>
      <c r="H155" s="158"/>
      <c r="I155" s="158"/>
      <c r="J155" s="158"/>
      <c r="K155" s="164"/>
      <c r="L155" s="164"/>
      <c r="M155" s="164"/>
      <c r="N155" s="164"/>
      <c r="O155" s="163" t="s">
        <v>21</v>
      </c>
      <c r="P155" s="289"/>
      <c r="Q155" s="164"/>
      <c r="R155" s="164"/>
      <c r="S155" s="164"/>
      <c r="T155" s="164"/>
      <c r="U155" s="164"/>
      <c r="V155" s="164"/>
      <c r="W155" s="164"/>
      <c r="X155" s="164"/>
      <c r="Y155" s="164"/>
      <c r="Z155" s="288">
        <f t="shared" si="10"/>
        <v>1</v>
      </c>
      <c r="AA155" s="44">
        <v>0</v>
      </c>
      <c r="AB155" s="44">
        <v>1</v>
      </c>
      <c r="AC155" s="45">
        <v>0</v>
      </c>
    </row>
    <row r="156" spans="1:29" ht="27.75">
      <c r="A156" s="37">
        <f t="shared" si="11"/>
        <v>154</v>
      </c>
      <c r="B156" s="47" t="s">
        <v>63</v>
      </c>
      <c r="C156" s="47" t="s">
        <v>40</v>
      </c>
      <c r="D156" s="157"/>
      <c r="E156" s="157"/>
      <c r="F156" s="157"/>
      <c r="G156" s="157"/>
      <c r="H156" s="158"/>
      <c r="I156" s="158"/>
      <c r="J156" s="158"/>
      <c r="K156" s="164"/>
      <c r="L156" s="164"/>
      <c r="M156" s="164"/>
      <c r="N156" s="164"/>
      <c r="O156" s="163" t="s">
        <v>21</v>
      </c>
      <c r="P156" s="289"/>
      <c r="Q156" s="164"/>
      <c r="R156" s="164"/>
      <c r="S156" s="164"/>
      <c r="T156" s="164"/>
      <c r="U156" s="164"/>
      <c r="V156" s="164"/>
      <c r="W156" s="164"/>
      <c r="X156" s="164"/>
      <c r="Y156" s="164"/>
      <c r="Z156" s="288">
        <f t="shared" si="10"/>
        <v>1</v>
      </c>
      <c r="AA156" s="44">
        <v>0</v>
      </c>
      <c r="AB156" s="44">
        <v>1</v>
      </c>
      <c r="AC156" s="45">
        <v>0</v>
      </c>
    </row>
    <row r="157" spans="1:29" ht="27.75">
      <c r="A157" s="37">
        <f t="shared" si="11"/>
        <v>155</v>
      </c>
      <c r="B157" s="47" t="s">
        <v>81</v>
      </c>
      <c r="C157" s="47" t="s">
        <v>121</v>
      </c>
      <c r="D157" s="157"/>
      <c r="E157" s="157"/>
      <c r="F157" s="157"/>
      <c r="G157" s="157"/>
      <c r="H157" s="158"/>
      <c r="I157" s="158"/>
      <c r="J157" s="158"/>
      <c r="K157" s="158"/>
      <c r="L157" s="158"/>
      <c r="M157" s="159" t="s">
        <v>21</v>
      </c>
      <c r="N157" s="158"/>
      <c r="O157" s="158"/>
      <c r="P157" s="158"/>
      <c r="Q157" s="158"/>
      <c r="R157" s="158"/>
      <c r="S157" s="164"/>
      <c r="T157" s="164"/>
      <c r="U157" s="164"/>
      <c r="V157" s="164"/>
      <c r="W157" s="164"/>
      <c r="X157" s="164"/>
      <c r="Y157" s="164"/>
      <c r="Z157" s="288">
        <f t="shared" si="10"/>
        <v>1</v>
      </c>
      <c r="AA157" s="44">
        <v>0</v>
      </c>
      <c r="AB157" s="44">
        <v>1</v>
      </c>
      <c r="AC157" s="45">
        <v>0</v>
      </c>
    </row>
    <row r="158" spans="1:29" ht="27.75">
      <c r="A158" s="37">
        <f t="shared" si="11"/>
        <v>156</v>
      </c>
      <c r="B158" s="47" t="s">
        <v>81</v>
      </c>
      <c r="C158" s="47" t="s">
        <v>35</v>
      </c>
      <c r="D158" s="157"/>
      <c r="E158" s="157"/>
      <c r="F158" s="157"/>
      <c r="G158" s="157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  <c r="R158" s="158"/>
      <c r="S158" s="164"/>
      <c r="T158" s="163" t="s">
        <v>21</v>
      </c>
      <c r="U158" s="164"/>
      <c r="V158" s="164"/>
      <c r="W158" s="164"/>
      <c r="X158" s="164"/>
      <c r="Y158" s="164"/>
      <c r="Z158" s="288">
        <f t="shared" si="10"/>
        <v>1</v>
      </c>
      <c r="AA158" s="44">
        <v>0</v>
      </c>
      <c r="AB158" s="44">
        <v>1</v>
      </c>
      <c r="AC158" s="45">
        <v>0</v>
      </c>
    </row>
    <row r="159" spans="1:29" ht="27.75">
      <c r="A159" s="37">
        <f t="shared" si="11"/>
        <v>157</v>
      </c>
      <c r="B159" s="47" t="s">
        <v>50</v>
      </c>
      <c r="C159" s="47" t="s">
        <v>35</v>
      </c>
      <c r="D159" s="157"/>
      <c r="E159" s="157"/>
      <c r="F159" s="157"/>
      <c r="G159" s="157"/>
      <c r="H159" s="158"/>
      <c r="I159" s="158"/>
      <c r="J159" s="158"/>
      <c r="K159" s="158"/>
      <c r="L159" s="158"/>
      <c r="M159" s="158"/>
      <c r="N159" s="158"/>
      <c r="O159" s="159" t="s">
        <v>21</v>
      </c>
      <c r="P159" s="158"/>
      <c r="Q159" s="158"/>
      <c r="R159" s="158"/>
      <c r="S159" s="164"/>
      <c r="T159" s="164"/>
      <c r="U159" s="164"/>
      <c r="V159" s="164"/>
      <c r="W159" s="164"/>
      <c r="X159" s="164"/>
      <c r="Y159" s="164"/>
      <c r="Z159" s="288">
        <f t="shared" si="10"/>
        <v>1</v>
      </c>
      <c r="AA159" s="44">
        <v>0</v>
      </c>
      <c r="AB159" s="44">
        <v>1</v>
      </c>
      <c r="AC159" s="45">
        <v>0</v>
      </c>
    </row>
    <row r="160" spans="1:29" ht="27.75">
      <c r="A160" s="37">
        <f t="shared" si="11"/>
        <v>158</v>
      </c>
      <c r="B160" s="47" t="s">
        <v>65</v>
      </c>
      <c r="C160" s="47" t="s">
        <v>375</v>
      </c>
      <c r="D160" s="157"/>
      <c r="E160" s="157"/>
      <c r="F160" s="157"/>
      <c r="G160" s="157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  <c r="S160" s="164"/>
      <c r="T160" s="164"/>
      <c r="U160" s="164"/>
      <c r="V160" s="164"/>
      <c r="W160" s="163" t="s">
        <v>21</v>
      </c>
      <c r="X160" s="164"/>
      <c r="Y160" s="164"/>
      <c r="Z160" s="288">
        <f t="shared" si="10"/>
        <v>1</v>
      </c>
      <c r="AA160" s="44">
        <v>0</v>
      </c>
      <c r="AB160" s="44">
        <v>1</v>
      </c>
      <c r="AC160" s="45">
        <v>0</v>
      </c>
    </row>
    <row r="161" spans="1:29" ht="27.75">
      <c r="A161" s="37">
        <f t="shared" si="11"/>
        <v>159</v>
      </c>
      <c r="B161" s="47" t="s">
        <v>47</v>
      </c>
      <c r="C161" s="47" t="s">
        <v>341</v>
      </c>
      <c r="D161" s="157"/>
      <c r="E161" s="157"/>
      <c r="F161" s="157"/>
      <c r="G161" s="157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64"/>
      <c r="T161" s="164"/>
      <c r="U161" s="163" t="s">
        <v>21</v>
      </c>
      <c r="V161" s="164"/>
      <c r="W161" s="164"/>
      <c r="X161" s="164"/>
      <c r="Y161" s="164"/>
      <c r="Z161" s="288">
        <f t="shared" si="10"/>
        <v>1</v>
      </c>
      <c r="AA161" s="44">
        <v>0</v>
      </c>
      <c r="AB161" s="44">
        <v>1</v>
      </c>
      <c r="AC161" s="45">
        <v>0</v>
      </c>
    </row>
    <row r="162" spans="1:29" ht="27.75">
      <c r="A162" s="37">
        <f t="shared" si="11"/>
        <v>160</v>
      </c>
      <c r="B162" s="47" t="s">
        <v>50</v>
      </c>
      <c r="C162" s="47" t="s">
        <v>341</v>
      </c>
      <c r="D162" s="157"/>
      <c r="E162" s="157"/>
      <c r="F162" s="157"/>
      <c r="G162" s="157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64"/>
      <c r="T162" s="164"/>
      <c r="U162" s="163" t="s">
        <v>21</v>
      </c>
      <c r="V162" s="164"/>
      <c r="W162" s="164"/>
      <c r="X162" s="164"/>
      <c r="Y162" s="164"/>
      <c r="Z162" s="288">
        <f t="shared" si="10"/>
        <v>1</v>
      </c>
      <c r="AA162" s="44">
        <v>0</v>
      </c>
      <c r="AB162" s="44">
        <v>1</v>
      </c>
      <c r="AC162" s="45">
        <v>0</v>
      </c>
    </row>
    <row r="163" spans="1:29" ht="27.75">
      <c r="A163" s="37">
        <f t="shared" si="11"/>
        <v>161</v>
      </c>
      <c r="B163" s="47" t="s">
        <v>81</v>
      </c>
      <c r="C163" s="47" t="s">
        <v>66</v>
      </c>
      <c r="D163" s="157"/>
      <c r="E163" s="157"/>
      <c r="F163" s="157"/>
      <c r="G163" s="157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64"/>
      <c r="T163" s="164"/>
      <c r="U163" s="164"/>
      <c r="V163" s="164"/>
      <c r="W163" s="164"/>
      <c r="X163" s="163" t="s">
        <v>21</v>
      </c>
      <c r="Y163" s="164"/>
      <c r="Z163" s="288">
        <f t="shared" ref="Z163:Z194" si="12">SUM(AA163:AC163)</f>
        <v>1</v>
      </c>
      <c r="AA163" s="44">
        <v>0</v>
      </c>
      <c r="AB163" s="44">
        <v>1</v>
      </c>
      <c r="AC163" s="45">
        <v>0</v>
      </c>
    </row>
    <row r="164" spans="1:29" ht="28.5" thickBot="1">
      <c r="A164" s="37">
        <f t="shared" si="11"/>
        <v>162</v>
      </c>
      <c r="B164" s="32" t="s">
        <v>55</v>
      </c>
      <c r="C164" s="32" t="s">
        <v>38</v>
      </c>
      <c r="D164" s="33"/>
      <c r="E164" s="33"/>
      <c r="F164" s="33"/>
      <c r="G164" s="33"/>
      <c r="H164" s="34"/>
      <c r="I164" s="34"/>
      <c r="J164" s="34"/>
      <c r="K164" s="34"/>
      <c r="L164" s="34"/>
      <c r="M164" s="34"/>
      <c r="N164" s="34"/>
      <c r="O164" s="290" t="s">
        <v>21</v>
      </c>
      <c r="P164" s="34"/>
      <c r="Q164" s="34"/>
      <c r="R164" s="34"/>
      <c r="S164" s="287"/>
      <c r="T164" s="287"/>
      <c r="U164" s="287"/>
      <c r="V164" s="287"/>
      <c r="W164" s="287"/>
      <c r="X164" s="287"/>
      <c r="Y164" s="287"/>
      <c r="Z164" s="228">
        <f t="shared" si="12"/>
        <v>1</v>
      </c>
      <c r="AA164" s="41">
        <v>0</v>
      </c>
      <c r="AB164" s="41">
        <v>1</v>
      </c>
      <c r="AC164" s="42">
        <v>0</v>
      </c>
    </row>
  </sheetData>
  <autoFilter ref="A2:AC164" xr:uid="{00000000-0001-0000-0800-000000000000}"/>
  <sortState xmlns:xlrd2="http://schemas.microsoft.com/office/spreadsheetml/2017/richdata2" ref="B3:AC164">
    <sortCondition descending="1" ref="Z3:Z164"/>
    <sortCondition descending="1" ref="AA3:AA164"/>
    <sortCondition descending="1" ref="AC3:AC164"/>
  </sortState>
  <mergeCells count="1">
    <mergeCell ref="A1:Z1"/>
  </mergeCells>
  <pageMargins left="0.25" right="0.25" top="0.25" bottom="0.25" header="0.3" footer="0.3"/>
  <pageSetup scale="58" fitToHeight="0" orientation="landscape" horizontalDpi="0" verticalDpi="0" r:id="rId1"/>
  <headerFooter>
    <oddHeader>&amp;C&amp;"Calibri"&amp;10&amp;K000000 Internal Use Only&amp;1#_x000D_</oddHeader>
  </headerFooter>
  <ignoredErrors>
    <ignoredError sqref="D3:U123 V3:Y126" twoDigitTextYear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0393A-24EF-45AB-8C6C-F44C1D73922E}">
  <sheetPr>
    <tabColor rgb="FF007A37"/>
  </sheetPr>
  <dimension ref="B2:AC14"/>
  <sheetViews>
    <sheetView showGridLines="0" workbookViewId="0">
      <selection activeCell="P19" sqref="P19"/>
    </sheetView>
  </sheetViews>
  <sheetFormatPr defaultRowHeight="15"/>
  <cols>
    <col min="1" max="1" width="2.5703125" customWidth="1"/>
    <col min="2" max="2" width="13.140625" bestFit="1" customWidth="1"/>
    <col min="3" max="3" width="12.7109375" bestFit="1" customWidth="1"/>
    <col min="4" max="25" width="9" customWidth="1"/>
    <col min="26" max="26" width="8" bestFit="1" customWidth="1"/>
    <col min="27" max="28" width="4.42578125" bestFit="1" customWidth="1"/>
    <col min="29" max="29" width="5.85546875" customWidth="1"/>
  </cols>
  <sheetData>
    <row r="2" spans="2:29" ht="18" thickBot="1">
      <c r="D2" s="470" t="s">
        <v>350</v>
      </c>
      <c r="E2" s="470" t="s">
        <v>350</v>
      </c>
      <c r="F2" s="470" t="s">
        <v>350</v>
      </c>
      <c r="G2" s="470" t="s">
        <v>350</v>
      </c>
      <c r="H2" s="470" t="s">
        <v>350</v>
      </c>
      <c r="I2" s="470" t="s">
        <v>350</v>
      </c>
      <c r="J2" s="470" t="s">
        <v>350</v>
      </c>
      <c r="K2" s="470" t="s">
        <v>350</v>
      </c>
      <c r="L2" s="470" t="s">
        <v>350</v>
      </c>
      <c r="M2" s="470" t="s">
        <v>350</v>
      </c>
      <c r="N2" s="470" t="s">
        <v>350</v>
      </c>
      <c r="O2" s="470" t="s">
        <v>350</v>
      </c>
      <c r="P2" s="470" t="s">
        <v>350</v>
      </c>
      <c r="Q2" s="470" t="s">
        <v>350</v>
      </c>
      <c r="R2" s="470" t="s">
        <v>351</v>
      </c>
      <c r="S2" s="470" t="s">
        <v>350</v>
      </c>
      <c r="T2" s="470" t="s">
        <v>350</v>
      </c>
      <c r="U2" s="470" t="s">
        <v>351</v>
      </c>
      <c r="V2" s="470" t="s">
        <v>350</v>
      </c>
      <c r="W2" s="470" t="s">
        <v>351</v>
      </c>
      <c r="X2" s="470" t="s">
        <v>350</v>
      </c>
      <c r="Y2" s="470" t="s">
        <v>350</v>
      </c>
    </row>
    <row r="3" spans="2:29" ht="32.25" thickBot="1">
      <c r="B3" s="471" t="s">
        <v>103</v>
      </c>
      <c r="C3" s="472" t="s">
        <v>104</v>
      </c>
      <c r="D3" s="473">
        <v>2006</v>
      </c>
      <c r="E3" s="473">
        <v>2007</v>
      </c>
      <c r="F3" s="473">
        <v>2008</v>
      </c>
      <c r="G3" s="473">
        <v>2009</v>
      </c>
      <c r="H3" s="473">
        <v>2010</v>
      </c>
      <c r="I3" s="473">
        <v>2011</v>
      </c>
      <c r="J3" s="473">
        <v>2012</v>
      </c>
      <c r="K3" s="473">
        <v>2013</v>
      </c>
      <c r="L3" s="473">
        <v>2014</v>
      </c>
      <c r="M3" s="473">
        <v>2015</v>
      </c>
      <c r="N3" s="473">
        <v>2016</v>
      </c>
      <c r="O3" s="473">
        <v>2017</v>
      </c>
      <c r="P3" s="473">
        <v>2018</v>
      </c>
      <c r="Q3" s="473">
        <v>2019</v>
      </c>
      <c r="R3" s="474">
        <v>2020</v>
      </c>
      <c r="S3" s="473">
        <v>2021</v>
      </c>
      <c r="T3" s="834">
        <v>2022</v>
      </c>
      <c r="U3" s="835"/>
      <c r="V3" s="834">
        <v>2023</v>
      </c>
      <c r="W3" s="835"/>
      <c r="X3" s="474">
        <v>2024</v>
      </c>
      <c r="Y3" s="474">
        <v>2025</v>
      </c>
      <c r="Z3" s="475" t="s">
        <v>96</v>
      </c>
      <c r="AA3" s="475" t="s">
        <v>172</v>
      </c>
      <c r="AB3" s="475" t="s">
        <v>175</v>
      </c>
      <c r="AC3" s="476" t="s">
        <v>181</v>
      </c>
    </row>
    <row r="4" spans="2:29" ht="30" customHeight="1">
      <c r="B4" s="454" t="s">
        <v>35</v>
      </c>
      <c r="C4" s="455" t="s">
        <v>37</v>
      </c>
      <c r="D4" s="456"/>
      <c r="E4" s="456"/>
      <c r="F4" s="457" t="s">
        <v>172</v>
      </c>
      <c r="G4" s="457" t="s">
        <v>172</v>
      </c>
      <c r="H4" s="457" t="s">
        <v>172</v>
      </c>
      <c r="I4" s="457" t="s">
        <v>172</v>
      </c>
      <c r="J4" s="457" t="s">
        <v>180</v>
      </c>
      <c r="K4" s="457" t="s">
        <v>174</v>
      </c>
      <c r="L4" s="458" t="s">
        <v>172</v>
      </c>
      <c r="M4" s="458" t="s">
        <v>172</v>
      </c>
      <c r="N4" s="459"/>
      <c r="O4" s="458" t="s">
        <v>174</v>
      </c>
      <c r="P4" s="458" t="s">
        <v>175</v>
      </c>
      <c r="Q4" s="458" t="s">
        <v>176</v>
      </c>
      <c r="R4" s="459"/>
      <c r="S4" s="459"/>
      <c r="T4" s="458" t="s">
        <v>203</v>
      </c>
      <c r="U4" s="459"/>
      <c r="V4" s="458" t="s">
        <v>172</v>
      </c>
      <c r="W4" s="458" t="s">
        <v>172</v>
      </c>
      <c r="X4" s="459"/>
      <c r="Y4" s="458" t="s">
        <v>177</v>
      </c>
      <c r="Z4" s="460">
        <f t="shared" ref="Z4:Z14" si="0">SUM(AA4:AC4)</f>
        <v>20</v>
      </c>
      <c r="AA4" s="461">
        <v>13</v>
      </c>
      <c r="AB4" s="461">
        <v>6</v>
      </c>
      <c r="AC4" s="462">
        <v>1</v>
      </c>
    </row>
    <row r="5" spans="2:29" ht="30" customHeight="1">
      <c r="B5" s="440" t="s">
        <v>50</v>
      </c>
      <c r="C5" s="369" t="s">
        <v>38</v>
      </c>
      <c r="D5" s="463"/>
      <c r="E5" s="463"/>
      <c r="F5" s="463"/>
      <c r="G5" s="463"/>
      <c r="H5" s="464" t="s">
        <v>179</v>
      </c>
      <c r="I5" s="464" t="s">
        <v>174</v>
      </c>
      <c r="J5" s="464" t="s">
        <v>177</v>
      </c>
      <c r="K5" s="464" t="s">
        <v>175</v>
      </c>
      <c r="L5" s="465"/>
      <c r="M5" s="464" t="s">
        <v>175</v>
      </c>
      <c r="N5" s="465"/>
      <c r="O5" s="465"/>
      <c r="P5" s="464" t="s">
        <v>172</v>
      </c>
      <c r="Q5" s="464" t="s">
        <v>177</v>
      </c>
      <c r="R5" s="464" t="s">
        <v>172</v>
      </c>
      <c r="S5" s="464" t="s">
        <v>175</v>
      </c>
      <c r="T5" s="465"/>
      <c r="U5" s="465"/>
      <c r="V5" s="464" t="s">
        <v>175</v>
      </c>
      <c r="W5" s="464" t="s">
        <v>175</v>
      </c>
      <c r="X5" s="466"/>
      <c r="Y5" s="466"/>
      <c r="Z5" s="441">
        <f t="shared" si="0"/>
        <v>16</v>
      </c>
      <c r="AA5" s="442">
        <v>5</v>
      </c>
      <c r="AB5" s="442">
        <v>11</v>
      </c>
      <c r="AC5" s="443">
        <v>0</v>
      </c>
    </row>
    <row r="6" spans="2:29" ht="30" customHeight="1">
      <c r="B6" s="440" t="s">
        <v>55</v>
      </c>
      <c r="C6" s="369" t="s">
        <v>32</v>
      </c>
      <c r="D6" s="464" t="s">
        <v>172</v>
      </c>
      <c r="E6" s="465"/>
      <c r="F6" s="465"/>
      <c r="G6" s="464" t="s">
        <v>173</v>
      </c>
      <c r="H6" s="465"/>
      <c r="I6" s="464" t="s">
        <v>178</v>
      </c>
      <c r="J6" s="464" t="s">
        <v>175</v>
      </c>
      <c r="K6" s="464" t="s">
        <v>172</v>
      </c>
      <c r="L6" s="467" t="s">
        <v>172</v>
      </c>
      <c r="M6" s="467" t="s">
        <v>176</v>
      </c>
      <c r="N6" s="466"/>
      <c r="O6" s="467" t="s">
        <v>172</v>
      </c>
      <c r="P6" s="467" t="s">
        <v>175</v>
      </c>
      <c r="Q6" s="467" t="s">
        <v>175</v>
      </c>
      <c r="R6" s="467" t="s">
        <v>175</v>
      </c>
      <c r="S6" s="466"/>
      <c r="T6" s="466"/>
      <c r="U6" s="466"/>
      <c r="V6" s="466"/>
      <c r="W6" s="466"/>
      <c r="X6" s="466"/>
      <c r="Y6" s="467" t="s">
        <v>172</v>
      </c>
      <c r="Z6" s="441">
        <f t="shared" si="0"/>
        <v>14</v>
      </c>
      <c r="AA6" s="442">
        <v>8</v>
      </c>
      <c r="AB6" s="442">
        <v>5</v>
      </c>
      <c r="AC6" s="443">
        <v>1</v>
      </c>
    </row>
    <row r="7" spans="2:29" ht="30" customHeight="1">
      <c r="B7" s="440" t="s">
        <v>63</v>
      </c>
      <c r="C7" s="369" t="s">
        <v>47</v>
      </c>
      <c r="D7" s="463"/>
      <c r="E7" s="463"/>
      <c r="F7" s="463"/>
      <c r="G7" s="463"/>
      <c r="H7" s="465"/>
      <c r="I7" s="465"/>
      <c r="J7" s="465"/>
      <c r="K7" s="464" t="s">
        <v>203</v>
      </c>
      <c r="L7" s="464" t="s">
        <v>175</v>
      </c>
      <c r="M7" s="464" t="s">
        <v>204</v>
      </c>
      <c r="N7" s="465"/>
      <c r="O7" s="464" t="s">
        <v>175</v>
      </c>
      <c r="P7" s="465"/>
      <c r="Q7" s="465"/>
      <c r="R7" s="464" t="s">
        <v>172</v>
      </c>
      <c r="S7" s="464" t="s">
        <v>175</v>
      </c>
      <c r="T7" s="465"/>
      <c r="U7" s="465"/>
      <c r="V7" s="465"/>
      <c r="W7" s="465"/>
      <c r="X7" s="464" t="s">
        <v>385</v>
      </c>
      <c r="Y7" s="464" t="s">
        <v>172</v>
      </c>
      <c r="Z7" s="441">
        <f t="shared" si="0"/>
        <v>11</v>
      </c>
      <c r="AA7" s="442">
        <v>4</v>
      </c>
      <c r="AB7" s="442">
        <v>5</v>
      </c>
      <c r="AC7" s="443">
        <v>2</v>
      </c>
    </row>
    <row r="8" spans="2:29" ht="30" customHeight="1">
      <c r="B8" s="440" t="s">
        <v>40</v>
      </c>
      <c r="C8" s="369" t="s">
        <v>47</v>
      </c>
      <c r="D8" s="463"/>
      <c r="E8" s="463"/>
      <c r="F8" s="463"/>
      <c r="G8" s="463"/>
      <c r="H8" s="465"/>
      <c r="I8" s="465"/>
      <c r="J8" s="464" t="s">
        <v>176</v>
      </c>
      <c r="K8" s="465"/>
      <c r="L8" s="465"/>
      <c r="M8" s="465"/>
      <c r="N8" s="464" t="s">
        <v>175</v>
      </c>
      <c r="O8" s="464" t="s">
        <v>327</v>
      </c>
      <c r="P8" s="464" t="s">
        <v>172</v>
      </c>
      <c r="Q8" s="464" t="s">
        <v>176</v>
      </c>
      <c r="R8" s="465"/>
      <c r="S8" s="464" t="s">
        <v>175</v>
      </c>
      <c r="T8" s="464" t="s">
        <v>175</v>
      </c>
      <c r="U8" s="464" t="s">
        <v>175</v>
      </c>
      <c r="V8" s="465"/>
      <c r="W8" s="465"/>
      <c r="X8" s="465"/>
      <c r="Y8" s="464" t="s">
        <v>203</v>
      </c>
      <c r="Z8" s="444">
        <f>SUM(AA8:AC8)</f>
        <v>11</v>
      </c>
      <c r="AA8" s="445">
        <v>4</v>
      </c>
      <c r="AB8" s="445">
        <v>5</v>
      </c>
      <c r="AC8" s="446">
        <v>2</v>
      </c>
    </row>
    <row r="9" spans="2:29" ht="30" customHeight="1">
      <c r="B9" s="440" t="s">
        <v>40</v>
      </c>
      <c r="C9" s="369" t="s">
        <v>32</v>
      </c>
      <c r="D9" s="465"/>
      <c r="E9" s="465"/>
      <c r="F9" s="465"/>
      <c r="G9" s="465"/>
      <c r="H9" s="465"/>
      <c r="I9" s="465"/>
      <c r="J9" s="465"/>
      <c r="K9" s="464" t="s">
        <v>327</v>
      </c>
      <c r="L9" s="466"/>
      <c r="M9" s="467" t="s">
        <v>175</v>
      </c>
      <c r="N9" s="467" t="s">
        <v>176</v>
      </c>
      <c r="O9" s="466"/>
      <c r="P9" s="466"/>
      <c r="Q9" s="467" t="s">
        <v>172</v>
      </c>
      <c r="R9" s="466"/>
      <c r="S9" s="467" t="s">
        <v>175</v>
      </c>
      <c r="T9" s="467" t="s">
        <v>175</v>
      </c>
      <c r="U9" s="466"/>
      <c r="V9" s="467" t="s">
        <v>327</v>
      </c>
      <c r="W9" s="466"/>
      <c r="X9" s="466"/>
      <c r="Y9" s="464" t="s">
        <v>172</v>
      </c>
      <c r="Z9" s="441">
        <f>SUM(AA9:AC9)</f>
        <v>10</v>
      </c>
      <c r="AA9" s="442">
        <v>4</v>
      </c>
      <c r="AB9" s="442">
        <v>5</v>
      </c>
      <c r="AC9" s="443">
        <v>1</v>
      </c>
    </row>
    <row r="10" spans="2:29" ht="30" customHeight="1">
      <c r="B10" s="440" t="s">
        <v>55</v>
      </c>
      <c r="C10" s="369" t="s">
        <v>37</v>
      </c>
      <c r="D10" s="465"/>
      <c r="E10" s="465"/>
      <c r="F10" s="465"/>
      <c r="G10" s="465"/>
      <c r="H10" s="464" t="s">
        <v>175</v>
      </c>
      <c r="I10" s="465"/>
      <c r="J10" s="465"/>
      <c r="K10" s="464" t="s">
        <v>172</v>
      </c>
      <c r="L10" s="467" t="s">
        <v>172</v>
      </c>
      <c r="M10" s="466"/>
      <c r="N10" s="467" t="s">
        <v>176</v>
      </c>
      <c r="O10" s="467" t="s">
        <v>175</v>
      </c>
      <c r="P10" s="467" t="s">
        <v>172</v>
      </c>
      <c r="Q10" s="466"/>
      <c r="R10" s="467" t="s">
        <v>175</v>
      </c>
      <c r="S10" s="466"/>
      <c r="T10" s="466"/>
      <c r="U10" s="466"/>
      <c r="V10" s="466"/>
      <c r="W10" s="466"/>
      <c r="X10" s="467" t="s">
        <v>203</v>
      </c>
      <c r="Y10" s="466"/>
      <c r="Z10" s="441">
        <f t="shared" si="0"/>
        <v>9</v>
      </c>
      <c r="AA10" s="442">
        <v>5</v>
      </c>
      <c r="AB10" s="442">
        <v>3</v>
      </c>
      <c r="AC10" s="443">
        <v>1</v>
      </c>
    </row>
    <row r="11" spans="2:29" ht="30" customHeight="1">
      <c r="B11" s="440" t="s">
        <v>37</v>
      </c>
      <c r="C11" s="369" t="s">
        <v>38</v>
      </c>
      <c r="D11" s="465"/>
      <c r="E11" s="464" t="s">
        <v>172</v>
      </c>
      <c r="F11" s="464" t="s">
        <v>175</v>
      </c>
      <c r="G11" s="465"/>
      <c r="H11" s="465"/>
      <c r="I11" s="465"/>
      <c r="J11" s="464" t="s">
        <v>175</v>
      </c>
      <c r="K11" s="465"/>
      <c r="L11" s="465"/>
      <c r="M11" s="465"/>
      <c r="N11" s="467" t="s">
        <v>172</v>
      </c>
      <c r="O11" s="466"/>
      <c r="P11" s="466"/>
      <c r="Q11" s="466"/>
      <c r="R11" s="466"/>
      <c r="S11" s="466"/>
      <c r="T11" s="467" t="s">
        <v>175</v>
      </c>
      <c r="U11" s="467" t="s">
        <v>172</v>
      </c>
      <c r="V11" s="467" t="s">
        <v>172</v>
      </c>
      <c r="W11" s="466"/>
      <c r="X11" s="467" t="s">
        <v>175</v>
      </c>
      <c r="Y11" s="467" t="s">
        <v>175</v>
      </c>
      <c r="Z11" s="441">
        <f t="shared" si="0"/>
        <v>9</v>
      </c>
      <c r="AA11" s="442">
        <v>4</v>
      </c>
      <c r="AB11" s="442">
        <v>5</v>
      </c>
      <c r="AC11" s="443">
        <v>0</v>
      </c>
    </row>
    <row r="12" spans="2:29" ht="30" customHeight="1">
      <c r="B12" s="600" t="s">
        <v>81</v>
      </c>
      <c r="C12" s="601" t="s">
        <v>38</v>
      </c>
      <c r="D12" s="465"/>
      <c r="E12" s="465"/>
      <c r="F12" s="465"/>
      <c r="G12" s="465"/>
      <c r="H12" s="465"/>
      <c r="I12" s="465"/>
      <c r="J12" s="465"/>
      <c r="K12" s="465"/>
      <c r="L12" s="464" t="s">
        <v>172</v>
      </c>
      <c r="M12" s="464" t="s">
        <v>172</v>
      </c>
      <c r="N12" s="465"/>
      <c r="O12" s="465"/>
      <c r="P12" s="465"/>
      <c r="Q12" s="465"/>
      <c r="R12" s="465"/>
      <c r="S12" s="464" t="s">
        <v>327</v>
      </c>
      <c r="T12" s="464" t="s">
        <v>203</v>
      </c>
      <c r="U12" s="465"/>
      <c r="V12" s="465"/>
      <c r="W12" s="465"/>
      <c r="X12" s="465"/>
      <c r="Y12" s="464" t="s">
        <v>204</v>
      </c>
      <c r="Z12" s="441">
        <f t="shared" si="0"/>
        <v>8</v>
      </c>
      <c r="AA12" s="442">
        <v>5</v>
      </c>
      <c r="AB12" s="442">
        <v>2</v>
      </c>
      <c r="AC12" s="443">
        <v>1</v>
      </c>
    </row>
    <row r="13" spans="2:29" ht="30" customHeight="1">
      <c r="B13" s="600" t="s">
        <v>63</v>
      </c>
      <c r="C13" s="601" t="s">
        <v>32</v>
      </c>
      <c r="D13" s="465"/>
      <c r="E13" s="465"/>
      <c r="F13" s="465"/>
      <c r="G13" s="465"/>
      <c r="H13" s="465"/>
      <c r="I13" s="465"/>
      <c r="J13" s="464" t="s">
        <v>172</v>
      </c>
      <c r="K13" s="465"/>
      <c r="L13" s="465"/>
      <c r="M13" s="465"/>
      <c r="N13" s="465"/>
      <c r="O13" s="465"/>
      <c r="P13" s="465"/>
      <c r="Q13" s="465"/>
      <c r="R13" s="464" t="s">
        <v>172</v>
      </c>
      <c r="S13" s="464" t="s">
        <v>175</v>
      </c>
      <c r="T13" s="465"/>
      <c r="U13" s="464" t="s">
        <v>172</v>
      </c>
      <c r="V13" s="464" t="s">
        <v>175</v>
      </c>
      <c r="W13" s="464" t="s">
        <v>175</v>
      </c>
      <c r="X13" s="464" t="s">
        <v>175</v>
      </c>
      <c r="Y13" s="467" t="s">
        <v>172</v>
      </c>
      <c r="Z13" s="441">
        <f t="shared" ref="Z13" si="1">SUM(AA13:AC13)</f>
        <v>8</v>
      </c>
      <c r="AA13" s="442">
        <v>4</v>
      </c>
      <c r="AB13" s="442">
        <v>4</v>
      </c>
      <c r="AC13" s="443">
        <v>0</v>
      </c>
    </row>
    <row r="14" spans="2:29" ht="30" customHeight="1" thickBot="1">
      <c r="B14" s="468" t="s">
        <v>50</v>
      </c>
      <c r="C14" s="469" t="s">
        <v>34</v>
      </c>
      <c r="D14" s="450"/>
      <c r="E14" s="450"/>
      <c r="F14" s="450"/>
      <c r="G14" s="451" t="s">
        <v>327</v>
      </c>
      <c r="H14" s="450"/>
      <c r="I14" s="450"/>
      <c r="J14" s="450"/>
      <c r="K14" s="450"/>
      <c r="L14" s="452"/>
      <c r="M14" s="452"/>
      <c r="N14" s="453" t="s">
        <v>175</v>
      </c>
      <c r="O14" s="453" t="s">
        <v>177</v>
      </c>
      <c r="P14" s="452"/>
      <c r="Q14" s="453" t="s">
        <v>175</v>
      </c>
      <c r="R14" s="453" t="s">
        <v>175</v>
      </c>
      <c r="S14" s="452"/>
      <c r="T14" s="452"/>
      <c r="U14" s="453" t="s">
        <v>172</v>
      </c>
      <c r="V14" s="452"/>
      <c r="W14" s="452"/>
      <c r="X14" s="452"/>
      <c r="Y14" s="452"/>
      <c r="Z14" s="447">
        <f t="shared" si="0"/>
        <v>8</v>
      </c>
      <c r="AA14" s="448">
        <v>2</v>
      </c>
      <c r="AB14" s="448">
        <v>6</v>
      </c>
      <c r="AC14" s="449">
        <v>0</v>
      </c>
    </row>
  </sheetData>
  <mergeCells count="2">
    <mergeCell ref="T3:U3"/>
    <mergeCell ref="V3:W3"/>
  </mergeCells>
  <pageMargins left="0.7" right="0.7" top="0.75" bottom="0.75" header="0.3" footer="0.3"/>
  <ignoredErrors>
    <ignoredError sqref="K13:Q13 T13" twoDigitTextYear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81CB7-51CE-4220-BDEA-43636922854C}">
  <sheetPr>
    <tabColor rgb="FF007A37"/>
  </sheetPr>
  <dimension ref="B2:G18"/>
  <sheetViews>
    <sheetView showGridLines="0" workbookViewId="0">
      <selection activeCell="J9" sqref="J9"/>
    </sheetView>
  </sheetViews>
  <sheetFormatPr defaultRowHeight="17.25"/>
  <cols>
    <col min="2" max="2" width="11.42578125" style="368" customWidth="1"/>
    <col min="3" max="5" width="10.140625" style="368" customWidth="1"/>
    <col min="6" max="6" width="12.5703125" style="368" customWidth="1"/>
    <col min="7" max="7" width="14.42578125" style="368" customWidth="1"/>
  </cols>
  <sheetData>
    <row r="2" spans="2:7" ht="24.75">
      <c r="B2" s="716" t="s">
        <v>388</v>
      </c>
      <c r="C2" s="716"/>
      <c r="D2" s="716"/>
      <c r="E2" s="716"/>
      <c r="F2" s="716"/>
      <c r="G2" s="716"/>
    </row>
    <row r="3" spans="2:7" ht="26.1" customHeight="1">
      <c r="B3" s="836" t="s">
        <v>391</v>
      </c>
      <c r="C3" s="836"/>
      <c r="D3" s="836"/>
      <c r="E3" s="836"/>
      <c r="F3" s="836"/>
      <c r="G3" s="836"/>
    </row>
    <row r="4" spans="2:7" ht="43.5">
      <c r="B4" s="589" t="s">
        <v>46</v>
      </c>
      <c r="C4" s="589" t="s">
        <v>78</v>
      </c>
      <c r="D4" s="589" t="s">
        <v>49</v>
      </c>
      <c r="E4" s="589" t="s">
        <v>150</v>
      </c>
      <c r="F4" s="589" t="s">
        <v>397</v>
      </c>
      <c r="G4" s="589" t="s">
        <v>420</v>
      </c>
    </row>
    <row r="5" spans="2:7" ht="21.75">
      <c r="B5" s="589" t="s">
        <v>389</v>
      </c>
      <c r="C5" s="423">
        <v>12</v>
      </c>
      <c r="D5" s="423">
        <v>6</v>
      </c>
      <c r="E5" s="423">
        <v>1</v>
      </c>
      <c r="F5" s="423">
        <f t="shared" ref="F5:F18" si="0">SUM(C5:E5)</f>
        <v>19</v>
      </c>
      <c r="G5" s="591">
        <f t="shared" ref="G5:G18" si="1">SUM(C5/F5)</f>
        <v>0.63157894736842102</v>
      </c>
    </row>
    <row r="6" spans="2:7" ht="21.75">
      <c r="B6" s="589" t="s">
        <v>195</v>
      </c>
      <c r="C6" s="590">
        <v>43</v>
      </c>
      <c r="D6" s="423">
        <v>24</v>
      </c>
      <c r="E6" s="423">
        <v>4</v>
      </c>
      <c r="F6" s="423">
        <f t="shared" si="0"/>
        <v>71</v>
      </c>
      <c r="G6" s="714">
        <f t="shared" si="1"/>
        <v>0.60563380281690138</v>
      </c>
    </row>
    <row r="7" spans="2:7" ht="21.75">
      <c r="B7" s="589" t="s">
        <v>191</v>
      </c>
      <c r="C7" s="423">
        <v>36</v>
      </c>
      <c r="D7" s="423">
        <v>23</v>
      </c>
      <c r="E7" s="423">
        <v>7</v>
      </c>
      <c r="F7" s="423">
        <f t="shared" si="0"/>
        <v>66</v>
      </c>
      <c r="G7" s="592">
        <f t="shared" si="1"/>
        <v>0.54545454545454541</v>
      </c>
    </row>
    <row r="8" spans="2:7" ht="21.75">
      <c r="B8" s="589" t="s">
        <v>390</v>
      </c>
      <c r="C8" s="423">
        <v>22</v>
      </c>
      <c r="D8" s="423">
        <v>13</v>
      </c>
      <c r="E8" s="423">
        <v>7</v>
      </c>
      <c r="F8" s="423">
        <f t="shared" si="0"/>
        <v>42</v>
      </c>
      <c r="G8" s="592">
        <f t="shared" si="1"/>
        <v>0.52380952380952384</v>
      </c>
    </row>
    <row r="9" spans="2:7" ht="21.75">
      <c r="B9" s="589" t="s">
        <v>275</v>
      </c>
      <c r="C9" s="423">
        <v>25</v>
      </c>
      <c r="D9" s="423">
        <v>17</v>
      </c>
      <c r="E9" s="423">
        <v>6</v>
      </c>
      <c r="F9" s="423">
        <f t="shared" si="0"/>
        <v>48</v>
      </c>
      <c r="G9" s="592">
        <f t="shared" si="1"/>
        <v>0.52083333333333337</v>
      </c>
    </row>
    <row r="10" spans="2:7" ht="21.75">
      <c r="B10" s="589" t="s">
        <v>193</v>
      </c>
      <c r="C10" s="423">
        <v>34</v>
      </c>
      <c r="D10" s="423">
        <v>25</v>
      </c>
      <c r="E10" s="423">
        <v>7</v>
      </c>
      <c r="F10" s="423">
        <f t="shared" si="0"/>
        <v>66</v>
      </c>
      <c r="G10" s="592">
        <f t="shared" si="1"/>
        <v>0.51515151515151514</v>
      </c>
    </row>
    <row r="11" spans="2:7" ht="21.75">
      <c r="B11" s="589" t="s">
        <v>276</v>
      </c>
      <c r="C11" s="423">
        <v>26</v>
      </c>
      <c r="D11" s="423">
        <v>26</v>
      </c>
      <c r="E11" s="423">
        <v>3</v>
      </c>
      <c r="F11" s="423">
        <f t="shared" si="0"/>
        <v>55</v>
      </c>
      <c r="G11" s="592">
        <f t="shared" si="1"/>
        <v>0.47272727272727272</v>
      </c>
    </row>
    <row r="12" spans="2:7" ht="21.75">
      <c r="B12" s="589" t="s">
        <v>196</v>
      </c>
      <c r="C12" s="423">
        <v>24</v>
      </c>
      <c r="D12" s="423">
        <v>26</v>
      </c>
      <c r="E12" s="423">
        <v>1</v>
      </c>
      <c r="F12" s="423">
        <f t="shared" si="0"/>
        <v>51</v>
      </c>
      <c r="G12" s="592">
        <f t="shared" si="1"/>
        <v>0.47058823529411764</v>
      </c>
    </row>
    <row r="13" spans="2:7" ht="21.75">
      <c r="B13" s="589" t="s">
        <v>190</v>
      </c>
      <c r="C13" s="423">
        <v>26</v>
      </c>
      <c r="D13" s="423">
        <v>24</v>
      </c>
      <c r="E13" s="423">
        <v>8</v>
      </c>
      <c r="F13" s="423">
        <f t="shared" si="0"/>
        <v>58</v>
      </c>
      <c r="G13" s="592">
        <f t="shared" si="1"/>
        <v>0.44827586206896552</v>
      </c>
    </row>
    <row r="14" spans="2:7" ht="21.75">
      <c r="B14" s="589" t="s">
        <v>194</v>
      </c>
      <c r="C14" s="423">
        <v>29</v>
      </c>
      <c r="D14" s="423">
        <v>37</v>
      </c>
      <c r="E14" s="423">
        <v>4</v>
      </c>
      <c r="F14" s="423">
        <f t="shared" si="0"/>
        <v>70</v>
      </c>
      <c r="G14" s="592">
        <f t="shared" si="1"/>
        <v>0.41428571428571431</v>
      </c>
    </row>
    <row r="15" spans="2:7" ht="21.75">
      <c r="B15" s="589" t="s">
        <v>189</v>
      </c>
      <c r="C15" s="423">
        <v>24</v>
      </c>
      <c r="D15" s="423">
        <v>26</v>
      </c>
      <c r="E15" s="423">
        <v>8</v>
      </c>
      <c r="F15" s="423">
        <f t="shared" si="0"/>
        <v>58</v>
      </c>
      <c r="G15" s="592">
        <f t="shared" si="1"/>
        <v>0.41379310344827586</v>
      </c>
    </row>
    <row r="16" spans="2:7" ht="21.75">
      <c r="B16" s="589" t="s">
        <v>386</v>
      </c>
      <c r="C16" s="423">
        <v>22</v>
      </c>
      <c r="D16" s="423">
        <v>36</v>
      </c>
      <c r="E16" s="423">
        <v>7</v>
      </c>
      <c r="F16" s="423">
        <f t="shared" si="0"/>
        <v>65</v>
      </c>
      <c r="G16" s="592">
        <f t="shared" si="1"/>
        <v>0.33846153846153848</v>
      </c>
    </row>
    <row r="17" spans="2:7" ht="21.75">
      <c r="B17" s="589" t="s">
        <v>192</v>
      </c>
      <c r="C17" s="423">
        <v>22</v>
      </c>
      <c r="D17" s="593">
        <v>41</v>
      </c>
      <c r="E17" s="423">
        <v>9</v>
      </c>
      <c r="F17" s="590">
        <f t="shared" si="0"/>
        <v>72</v>
      </c>
      <c r="G17" s="592">
        <f t="shared" si="1"/>
        <v>0.30555555555555558</v>
      </c>
    </row>
    <row r="18" spans="2:7" ht="21.75">
      <c r="B18" s="589" t="s">
        <v>387</v>
      </c>
      <c r="C18" s="423">
        <v>16</v>
      </c>
      <c r="D18" s="423">
        <v>32</v>
      </c>
      <c r="E18" s="423">
        <v>8</v>
      </c>
      <c r="F18" s="423">
        <f t="shared" si="0"/>
        <v>56</v>
      </c>
      <c r="G18" s="594">
        <f t="shared" si="1"/>
        <v>0.2857142857142857</v>
      </c>
    </row>
  </sheetData>
  <sortState xmlns:xlrd2="http://schemas.microsoft.com/office/spreadsheetml/2017/richdata2" ref="B5:G18">
    <sortCondition descending="1" ref="G5:G18"/>
  </sortState>
  <mergeCells count="2">
    <mergeCell ref="B2:G2"/>
    <mergeCell ref="B3:G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A37"/>
  </sheetPr>
  <dimension ref="A1:AQ90"/>
  <sheetViews>
    <sheetView showGridLines="0" zoomScale="120" zoomScaleNormal="120" zoomScalePageLayoutView="150" workbookViewId="0">
      <selection activeCell="AB14" sqref="AB14"/>
    </sheetView>
  </sheetViews>
  <sheetFormatPr defaultColWidth="11.42578125" defaultRowHeight="15"/>
  <cols>
    <col min="1" max="1" width="1.85546875" customWidth="1"/>
    <col min="2" max="2" width="14.7109375" bestFit="1" customWidth="1"/>
    <col min="3" max="5" width="5.140625" bestFit="1" customWidth="1"/>
    <col min="6" max="6" width="5" bestFit="1" customWidth="1"/>
    <col min="7" max="7" width="14.7109375" bestFit="1" customWidth="1"/>
    <col min="8" max="8" width="6" customWidth="1"/>
    <col min="9" max="23" width="5.140625" customWidth="1"/>
    <col min="24" max="24" width="11.42578125" customWidth="1"/>
    <col min="25" max="25" width="7.140625" customWidth="1"/>
    <col min="26" max="26" width="7.5703125" customWidth="1"/>
    <col min="27" max="27" width="7.42578125" customWidth="1"/>
    <col min="28" max="28" width="5.140625" customWidth="1"/>
    <col min="29" max="29" width="12.5703125" customWidth="1"/>
    <col min="30" max="30" width="7" customWidth="1"/>
    <col min="31" max="32" width="5.140625" customWidth="1"/>
    <col min="33" max="33" width="7.42578125" customWidth="1"/>
    <col min="34" max="35" width="5.140625" customWidth="1"/>
    <col min="36" max="36" width="10.42578125" bestFit="1" customWidth="1"/>
    <col min="37" max="37" width="7.140625" bestFit="1" customWidth="1"/>
    <col min="38" max="38" width="6.5703125" bestFit="1" customWidth="1"/>
    <col min="39" max="39" width="8.85546875" bestFit="1" customWidth="1"/>
    <col min="40" max="40" width="8.140625" customWidth="1"/>
    <col min="41" max="41" width="9.28515625" bestFit="1" customWidth="1"/>
    <col min="42" max="42" width="7.85546875" bestFit="1" customWidth="1"/>
    <col min="44" max="44" width="12.28515625" bestFit="1" customWidth="1"/>
    <col min="45" max="45" width="6.140625" bestFit="1" customWidth="1"/>
  </cols>
  <sheetData>
    <row r="1" spans="1:43" ht="33">
      <c r="A1" s="2"/>
      <c r="B1" s="838" t="s">
        <v>138</v>
      </c>
      <c r="C1" s="838"/>
      <c r="D1" s="838"/>
      <c r="E1" s="838"/>
      <c r="F1" s="838"/>
      <c r="G1" s="838"/>
      <c r="H1" s="838"/>
      <c r="I1" s="838"/>
      <c r="J1" s="838"/>
      <c r="K1" s="838"/>
      <c r="L1" s="838"/>
      <c r="M1" s="838"/>
      <c r="N1" s="838"/>
      <c r="O1" s="838"/>
      <c r="P1" s="838"/>
      <c r="Q1" s="838"/>
      <c r="R1" s="838"/>
      <c r="S1" s="838"/>
      <c r="T1" s="838"/>
      <c r="U1" s="838"/>
      <c r="V1" s="838"/>
      <c r="W1" s="838"/>
      <c r="X1" s="838"/>
      <c r="Y1" s="83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73"/>
    </row>
    <row r="2" spans="1:43" ht="21" customHeight="1">
      <c r="B2" s="138"/>
      <c r="C2" s="837">
        <v>2025</v>
      </c>
      <c r="D2" s="837"/>
      <c r="E2" s="837"/>
      <c r="F2" s="837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73"/>
      <c r="AP2" s="73"/>
      <c r="AQ2" s="73"/>
    </row>
    <row r="3" spans="1:43" ht="39.950000000000003" customHeight="1">
      <c r="A3" s="10"/>
      <c r="B3" s="99" t="s">
        <v>46</v>
      </c>
      <c r="C3" s="100" t="s">
        <v>14</v>
      </c>
      <c r="D3" s="100" t="s">
        <v>15</v>
      </c>
      <c r="E3" s="100" t="s">
        <v>16</v>
      </c>
      <c r="F3" s="342" t="s">
        <v>60</v>
      </c>
      <c r="G3" s="99" t="s">
        <v>46</v>
      </c>
      <c r="H3" s="282">
        <v>2025</v>
      </c>
      <c r="I3" s="282">
        <v>2024</v>
      </c>
      <c r="J3" s="282" t="s">
        <v>374</v>
      </c>
      <c r="K3" s="282">
        <v>2023</v>
      </c>
      <c r="L3" s="282" t="s">
        <v>372</v>
      </c>
      <c r="M3" s="282">
        <v>2022</v>
      </c>
      <c r="N3" s="282">
        <v>2021</v>
      </c>
      <c r="O3" s="282">
        <v>2020</v>
      </c>
      <c r="P3" s="282">
        <v>2019</v>
      </c>
      <c r="Q3" s="282">
        <v>2018</v>
      </c>
      <c r="R3" s="282">
        <v>2017</v>
      </c>
      <c r="S3" s="282">
        <v>2016</v>
      </c>
      <c r="T3" s="282">
        <v>2015</v>
      </c>
      <c r="U3" s="715">
        <v>2014</v>
      </c>
      <c r="V3" s="715">
        <v>2013</v>
      </c>
      <c r="W3" s="715">
        <v>2012</v>
      </c>
      <c r="X3" s="99" t="s">
        <v>46</v>
      </c>
      <c r="Y3" s="283" t="s">
        <v>490</v>
      </c>
    </row>
    <row r="4" spans="1:43" ht="19.5">
      <c r="A4" s="18"/>
      <c r="B4" s="172" t="s">
        <v>55</v>
      </c>
      <c r="C4" s="148">
        <v>71</v>
      </c>
      <c r="D4" s="148">
        <v>69</v>
      </c>
      <c r="E4" s="148">
        <v>72</v>
      </c>
      <c r="F4" s="343">
        <v>74</v>
      </c>
      <c r="G4" s="172" t="s">
        <v>55</v>
      </c>
      <c r="H4" s="169">
        <f t="shared" ref="H4:H16" si="0">AVERAGE(C4:F4)</f>
        <v>71.5</v>
      </c>
      <c r="I4" s="169">
        <v>74.75</v>
      </c>
      <c r="J4" s="169">
        <v>77.333333333333329</v>
      </c>
      <c r="K4" s="169">
        <v>74.5</v>
      </c>
      <c r="L4" s="207"/>
      <c r="M4" s="169">
        <v>74.75</v>
      </c>
      <c r="N4" s="169">
        <v>81</v>
      </c>
      <c r="O4" s="169">
        <v>75</v>
      </c>
      <c r="P4" s="169">
        <v>76</v>
      </c>
      <c r="Q4" s="169">
        <v>77.75</v>
      </c>
      <c r="R4" s="169">
        <v>79.5</v>
      </c>
      <c r="S4" s="169">
        <v>78.5</v>
      </c>
      <c r="T4" s="169">
        <v>78</v>
      </c>
      <c r="U4" s="169">
        <v>76.333333333333329</v>
      </c>
      <c r="V4" s="169">
        <v>74.5</v>
      </c>
      <c r="W4" s="169">
        <v>78.25</v>
      </c>
      <c r="X4" s="172" t="s">
        <v>55</v>
      </c>
      <c r="Y4" s="284">
        <f>AVERAGE(H4:J4)</f>
        <v>74.527777777777771</v>
      </c>
    </row>
    <row r="5" spans="1:43" ht="19.5">
      <c r="A5" s="10"/>
      <c r="B5" s="172" t="s">
        <v>40</v>
      </c>
      <c r="C5" s="148">
        <v>74</v>
      </c>
      <c r="D5" s="148">
        <v>69</v>
      </c>
      <c r="E5" s="148">
        <v>70</v>
      </c>
      <c r="F5" s="343">
        <v>70</v>
      </c>
      <c r="G5" s="172" t="s">
        <v>40</v>
      </c>
      <c r="H5" s="169">
        <f t="shared" si="0"/>
        <v>70.75</v>
      </c>
      <c r="I5" s="169">
        <v>77.25</v>
      </c>
      <c r="J5" s="169">
        <v>75.666666666666671</v>
      </c>
      <c r="K5" s="169">
        <v>74</v>
      </c>
      <c r="L5" s="169">
        <v>74.666666666666671</v>
      </c>
      <c r="M5" s="169">
        <v>75</v>
      </c>
      <c r="N5" s="169">
        <v>78</v>
      </c>
      <c r="O5" s="169">
        <v>73.666666666666671</v>
      </c>
      <c r="P5" s="169">
        <v>73</v>
      </c>
      <c r="Q5" s="169">
        <v>72.25</v>
      </c>
      <c r="R5" s="169">
        <v>77.75</v>
      </c>
      <c r="S5" s="169">
        <v>75</v>
      </c>
      <c r="T5" s="169">
        <v>77.25</v>
      </c>
      <c r="U5" s="169">
        <v>78.666666666666671</v>
      </c>
      <c r="V5" s="169">
        <v>78.5</v>
      </c>
      <c r="W5" s="169">
        <v>76.666666666666671</v>
      </c>
      <c r="X5" s="172" t="s">
        <v>40</v>
      </c>
      <c r="Y5" s="284">
        <f>AVERAGE(H5:J5)</f>
        <v>74.555555555555557</v>
      </c>
    </row>
    <row r="6" spans="1:43" ht="19.5">
      <c r="A6" s="10"/>
      <c r="B6" s="172" t="s">
        <v>66</v>
      </c>
      <c r="C6" s="148">
        <v>74</v>
      </c>
      <c r="D6" s="148">
        <v>77</v>
      </c>
      <c r="E6" s="148">
        <v>67</v>
      </c>
      <c r="F6" s="343">
        <v>74</v>
      </c>
      <c r="G6" s="172" t="s">
        <v>66</v>
      </c>
      <c r="H6" s="169">
        <f t="shared" si="0"/>
        <v>73</v>
      </c>
      <c r="I6" s="169">
        <v>75.25</v>
      </c>
      <c r="J6" s="169">
        <v>75.666666666666671</v>
      </c>
      <c r="K6" s="169">
        <v>77.5</v>
      </c>
      <c r="L6" s="169">
        <v>75</v>
      </c>
      <c r="M6" s="169">
        <v>76</v>
      </c>
      <c r="N6" s="169">
        <v>81.25</v>
      </c>
      <c r="O6" s="169">
        <v>73.666666666666671</v>
      </c>
      <c r="P6" s="207"/>
      <c r="Q6" s="169">
        <v>75</v>
      </c>
      <c r="R6" s="169">
        <v>78</v>
      </c>
      <c r="S6" s="169">
        <v>81</v>
      </c>
      <c r="T6" s="169">
        <v>78.5</v>
      </c>
      <c r="U6" s="169">
        <v>78.666666666666671</v>
      </c>
      <c r="V6" s="207"/>
      <c r="W6" s="207"/>
      <c r="X6" s="172" t="s">
        <v>66</v>
      </c>
      <c r="Y6" s="284">
        <f>AVERAGE(H6:J6)</f>
        <v>74.6388888888889</v>
      </c>
    </row>
    <row r="7" spans="1:43" ht="19.5">
      <c r="A7" s="10"/>
      <c r="B7" s="172" t="s">
        <v>47</v>
      </c>
      <c r="C7" s="148">
        <v>74</v>
      </c>
      <c r="D7" s="148">
        <v>73</v>
      </c>
      <c r="E7" s="148">
        <v>70</v>
      </c>
      <c r="F7" s="343">
        <v>70</v>
      </c>
      <c r="G7" s="172" t="s">
        <v>47</v>
      </c>
      <c r="H7" s="169">
        <f t="shared" si="0"/>
        <v>71.75</v>
      </c>
      <c r="I7" s="169">
        <v>76</v>
      </c>
      <c r="J7" s="207"/>
      <c r="K7" s="169">
        <v>76.25</v>
      </c>
      <c r="L7" s="169">
        <v>77.666666666666671</v>
      </c>
      <c r="M7" s="169">
        <v>78.25</v>
      </c>
      <c r="N7" s="169">
        <v>79.25</v>
      </c>
      <c r="O7" s="169">
        <v>73.333333333333329</v>
      </c>
      <c r="P7" s="169">
        <v>75</v>
      </c>
      <c r="Q7" s="169">
        <v>76</v>
      </c>
      <c r="R7" s="169">
        <v>78.75</v>
      </c>
      <c r="S7" s="169">
        <v>77.333333333333329</v>
      </c>
      <c r="T7" s="169">
        <v>80.5</v>
      </c>
      <c r="U7" s="169">
        <v>81.333333333333329</v>
      </c>
      <c r="V7" s="169">
        <v>79.75</v>
      </c>
      <c r="W7" s="169">
        <v>77.333333333333329</v>
      </c>
      <c r="X7" s="172" t="s">
        <v>47</v>
      </c>
      <c r="Y7" s="284">
        <f>AVERAGE(H7:K7)</f>
        <v>74.666666666666671</v>
      </c>
    </row>
    <row r="8" spans="1:43" ht="19.5">
      <c r="A8" s="10"/>
      <c r="B8" s="172" t="s">
        <v>37</v>
      </c>
      <c r="C8" s="148">
        <v>76</v>
      </c>
      <c r="D8" s="148">
        <v>72</v>
      </c>
      <c r="E8" s="148">
        <v>76</v>
      </c>
      <c r="F8" s="343">
        <v>75</v>
      </c>
      <c r="G8" s="172" t="s">
        <v>37</v>
      </c>
      <c r="H8" s="169">
        <f t="shared" si="0"/>
        <v>74.75</v>
      </c>
      <c r="I8" s="169">
        <v>74.75</v>
      </c>
      <c r="J8" s="169">
        <v>75.666666666666671</v>
      </c>
      <c r="K8" s="169">
        <v>76</v>
      </c>
      <c r="L8" s="169">
        <v>74.666666666666671</v>
      </c>
      <c r="M8" s="169">
        <v>73.5</v>
      </c>
      <c r="N8" s="169">
        <v>74.25</v>
      </c>
      <c r="O8" s="169">
        <v>75.333333333333329</v>
      </c>
      <c r="P8" s="169">
        <v>75.75</v>
      </c>
      <c r="Q8" s="169">
        <v>76.5</v>
      </c>
      <c r="R8" s="169">
        <v>79.5</v>
      </c>
      <c r="S8" s="169">
        <v>76.5</v>
      </c>
      <c r="T8" s="169">
        <v>77.25</v>
      </c>
      <c r="U8" s="169">
        <v>78.666666666666671</v>
      </c>
      <c r="V8" s="169">
        <v>79.5</v>
      </c>
      <c r="W8" s="169">
        <v>80.666666666666671</v>
      </c>
      <c r="X8" s="172" t="s">
        <v>37</v>
      </c>
      <c r="Y8" s="284">
        <f>AVERAGE(H8:J8)</f>
        <v>75.055555555555557</v>
      </c>
    </row>
    <row r="9" spans="1:43" ht="20.100000000000001" customHeight="1">
      <c r="A9" s="10"/>
      <c r="B9" s="127" t="s">
        <v>63</v>
      </c>
      <c r="C9" s="148">
        <v>71</v>
      </c>
      <c r="D9" s="148">
        <v>73</v>
      </c>
      <c r="E9" s="148">
        <v>67</v>
      </c>
      <c r="F9" s="344">
        <v>77</v>
      </c>
      <c r="G9" s="172" t="s">
        <v>63</v>
      </c>
      <c r="H9" s="169">
        <f t="shared" si="0"/>
        <v>72</v>
      </c>
      <c r="I9" s="169">
        <v>78</v>
      </c>
      <c r="J9" s="169">
        <v>76.333333333333329</v>
      </c>
      <c r="K9" s="169">
        <v>76.25</v>
      </c>
      <c r="L9" s="169">
        <v>75</v>
      </c>
      <c r="M9" s="169">
        <v>73.75</v>
      </c>
      <c r="N9" s="169">
        <v>76</v>
      </c>
      <c r="O9" s="169">
        <v>74</v>
      </c>
      <c r="P9" s="207"/>
      <c r="Q9" s="169">
        <v>79</v>
      </c>
      <c r="R9" s="169">
        <v>80</v>
      </c>
      <c r="S9" s="169">
        <v>78</v>
      </c>
      <c r="T9" s="169">
        <v>82.75</v>
      </c>
      <c r="U9" s="169">
        <v>80.666666666666671</v>
      </c>
      <c r="V9" s="169">
        <v>79.75</v>
      </c>
      <c r="W9" s="169">
        <v>78</v>
      </c>
      <c r="X9" s="127" t="s">
        <v>63</v>
      </c>
      <c r="Y9" s="284">
        <f>AVERAGE(H9:J9)</f>
        <v>75.444444444444443</v>
      </c>
    </row>
    <row r="10" spans="1:43" ht="19.5">
      <c r="A10" s="10"/>
      <c r="B10" s="172" t="s">
        <v>81</v>
      </c>
      <c r="C10" s="148">
        <v>77</v>
      </c>
      <c r="D10" s="148">
        <v>73</v>
      </c>
      <c r="E10" s="148">
        <v>74</v>
      </c>
      <c r="F10" s="343">
        <v>75</v>
      </c>
      <c r="G10" s="172" t="s">
        <v>81</v>
      </c>
      <c r="H10" s="169">
        <f t="shared" si="0"/>
        <v>74.75</v>
      </c>
      <c r="I10" s="169">
        <v>75.3</v>
      </c>
      <c r="J10" s="207"/>
      <c r="K10" s="207"/>
      <c r="L10" s="207"/>
      <c r="M10" s="169">
        <v>76.5</v>
      </c>
      <c r="N10" s="169">
        <v>75</v>
      </c>
      <c r="O10" s="207"/>
      <c r="P10" s="169">
        <v>74</v>
      </c>
      <c r="Q10" s="169">
        <v>72.25</v>
      </c>
      <c r="R10" s="169">
        <v>74.5</v>
      </c>
      <c r="S10" s="169">
        <v>75.5</v>
      </c>
      <c r="T10" s="169">
        <v>78</v>
      </c>
      <c r="U10" s="169">
        <v>75</v>
      </c>
      <c r="V10" s="169">
        <v>75</v>
      </c>
      <c r="W10" s="207"/>
      <c r="X10" s="172" t="s">
        <v>81</v>
      </c>
      <c r="Y10" s="284">
        <f>AVERAGE(H10:M10)</f>
        <v>75.516666666666666</v>
      </c>
    </row>
    <row r="11" spans="1:43" ht="18.95" customHeight="1">
      <c r="A11" s="10"/>
      <c r="B11" s="172" t="s">
        <v>65</v>
      </c>
      <c r="C11" s="148">
        <v>78</v>
      </c>
      <c r="D11" s="148">
        <v>77</v>
      </c>
      <c r="E11" s="148">
        <v>74</v>
      </c>
      <c r="F11" s="343">
        <v>79</v>
      </c>
      <c r="G11" s="172" t="s">
        <v>65</v>
      </c>
      <c r="H11" s="169">
        <f t="shared" si="0"/>
        <v>77</v>
      </c>
      <c r="I11" s="169">
        <v>76.75</v>
      </c>
      <c r="J11" s="169">
        <v>73.666666666666671</v>
      </c>
      <c r="K11" s="169">
        <v>77.25</v>
      </c>
      <c r="L11" s="169">
        <v>78</v>
      </c>
      <c r="M11" s="169">
        <v>73.75</v>
      </c>
      <c r="N11" s="169">
        <v>77.75</v>
      </c>
      <c r="O11" s="169">
        <v>76.333333333333329</v>
      </c>
      <c r="P11" s="169">
        <v>73.75</v>
      </c>
      <c r="Q11" s="169">
        <v>73.75</v>
      </c>
      <c r="R11" s="169">
        <v>78.5</v>
      </c>
      <c r="S11" s="169">
        <v>74.5</v>
      </c>
      <c r="T11" s="169">
        <v>76.333333333333329</v>
      </c>
      <c r="U11" s="169">
        <v>76.666666666666671</v>
      </c>
      <c r="V11" s="169">
        <v>79.75</v>
      </c>
      <c r="W11" s="169">
        <v>75.5</v>
      </c>
      <c r="X11" s="172" t="s">
        <v>65</v>
      </c>
      <c r="Y11" s="284">
        <f>AVERAGE(H11:J11)</f>
        <v>75.805555555555557</v>
      </c>
    </row>
    <row r="12" spans="1:43" ht="19.5">
      <c r="A12" s="10"/>
      <c r="B12" s="172" t="s">
        <v>210</v>
      </c>
      <c r="C12" s="205">
        <v>75</v>
      </c>
      <c r="D12" s="148">
        <v>73.5</v>
      </c>
      <c r="E12" s="148">
        <v>72.3</v>
      </c>
      <c r="F12" s="343">
        <v>75</v>
      </c>
      <c r="G12" s="172" t="s">
        <v>210</v>
      </c>
      <c r="H12" s="169">
        <f t="shared" si="0"/>
        <v>73.95</v>
      </c>
      <c r="I12" s="169">
        <v>76.7</v>
      </c>
      <c r="J12" s="169">
        <v>76.833333333333329</v>
      </c>
      <c r="K12" s="169">
        <v>76.416666666666671</v>
      </c>
      <c r="L12" s="169">
        <v>77.099999999999994</v>
      </c>
      <c r="M12" s="169">
        <v>74.916666666666671</v>
      </c>
      <c r="N12" s="169">
        <v>78.208333333333329</v>
      </c>
      <c r="O12" s="169">
        <v>75</v>
      </c>
      <c r="P12" s="169">
        <v>75.7</v>
      </c>
      <c r="Q12" s="207"/>
      <c r="R12" s="207"/>
      <c r="S12" s="207"/>
      <c r="T12" s="207"/>
      <c r="U12" s="207"/>
      <c r="V12" s="207"/>
      <c r="W12" s="207"/>
      <c r="X12" s="126" t="s">
        <v>249</v>
      </c>
      <c r="Y12" s="284">
        <f>AVERAGE(H12:J12)</f>
        <v>75.827777777777783</v>
      </c>
    </row>
    <row r="13" spans="1:43" ht="19.5">
      <c r="A13" s="10"/>
      <c r="B13" s="172" t="s">
        <v>35</v>
      </c>
      <c r="C13" s="148">
        <v>78</v>
      </c>
      <c r="D13" s="148">
        <v>72</v>
      </c>
      <c r="E13" s="148">
        <v>75</v>
      </c>
      <c r="F13" s="343">
        <v>75</v>
      </c>
      <c r="G13" s="172" t="s">
        <v>35</v>
      </c>
      <c r="H13" s="169">
        <f t="shared" si="0"/>
        <v>75</v>
      </c>
      <c r="I13" s="207"/>
      <c r="J13" s="169">
        <v>76.333333333333329</v>
      </c>
      <c r="K13" s="169">
        <v>78</v>
      </c>
      <c r="L13" s="207"/>
      <c r="M13" s="169">
        <v>75</v>
      </c>
      <c r="N13" s="207"/>
      <c r="O13" s="207"/>
      <c r="P13" s="169">
        <v>76.5</v>
      </c>
      <c r="Q13" s="169">
        <v>76.25</v>
      </c>
      <c r="R13" s="169">
        <v>80.75</v>
      </c>
      <c r="S13" s="207"/>
      <c r="T13" s="169">
        <v>77.25</v>
      </c>
      <c r="U13" s="169">
        <v>79.333333333333329</v>
      </c>
      <c r="V13" s="169">
        <v>81.25</v>
      </c>
      <c r="W13" s="169">
        <v>80.333333333333329</v>
      </c>
      <c r="X13" s="172" t="s">
        <v>35</v>
      </c>
      <c r="Y13" s="284">
        <f>AVERAGE(H13:K13)</f>
        <v>76.444444444444443</v>
      </c>
    </row>
    <row r="14" spans="1:43" ht="19.5">
      <c r="A14" s="10"/>
      <c r="B14" s="172" t="s">
        <v>38</v>
      </c>
      <c r="C14" s="148">
        <v>77</v>
      </c>
      <c r="D14" s="148">
        <v>77</v>
      </c>
      <c r="E14" s="148">
        <v>76</v>
      </c>
      <c r="F14" s="343">
        <v>75</v>
      </c>
      <c r="G14" s="172" t="s">
        <v>38</v>
      </c>
      <c r="H14" s="169">
        <f t="shared" si="0"/>
        <v>76.25</v>
      </c>
      <c r="I14" s="169">
        <v>76.5</v>
      </c>
      <c r="J14" s="169">
        <v>80</v>
      </c>
      <c r="K14" s="169">
        <v>77.5</v>
      </c>
      <c r="L14" s="169">
        <v>79</v>
      </c>
      <c r="M14" s="169">
        <v>72.75</v>
      </c>
      <c r="N14" s="169">
        <v>78</v>
      </c>
      <c r="O14" s="169">
        <v>75</v>
      </c>
      <c r="P14" s="169">
        <v>77.25</v>
      </c>
      <c r="Q14" s="169">
        <v>77.75</v>
      </c>
      <c r="R14" s="169">
        <v>82</v>
      </c>
      <c r="S14" s="169">
        <v>78</v>
      </c>
      <c r="T14" s="169">
        <v>79</v>
      </c>
      <c r="U14" s="169">
        <v>80.666666666666671</v>
      </c>
      <c r="V14" s="169">
        <v>81</v>
      </c>
      <c r="W14" s="169">
        <v>80.666666666666671</v>
      </c>
      <c r="X14" s="172" t="s">
        <v>38</v>
      </c>
      <c r="Y14" s="284">
        <f>AVERAGE(H14:J14)</f>
        <v>77.583333333333329</v>
      </c>
    </row>
    <row r="15" spans="1:43" ht="19.5">
      <c r="A15" s="10"/>
      <c r="B15" s="172" t="s">
        <v>32</v>
      </c>
      <c r="C15" s="148">
        <v>74</v>
      </c>
      <c r="D15" s="148">
        <v>77</v>
      </c>
      <c r="E15" s="148">
        <v>72</v>
      </c>
      <c r="F15" s="343">
        <v>77</v>
      </c>
      <c r="G15" s="172" t="s">
        <v>32</v>
      </c>
      <c r="H15" s="169">
        <f t="shared" si="0"/>
        <v>75</v>
      </c>
      <c r="I15" s="169">
        <v>79.25</v>
      </c>
      <c r="J15" s="169">
        <v>78.666666666666671</v>
      </c>
      <c r="K15" s="169">
        <v>75</v>
      </c>
      <c r="L15" s="169">
        <v>78.666666666666671</v>
      </c>
      <c r="M15" s="169">
        <v>73.75</v>
      </c>
      <c r="N15" s="169">
        <v>80</v>
      </c>
      <c r="O15" s="169">
        <v>74.666666666666671</v>
      </c>
      <c r="P15" s="169">
        <v>77.25</v>
      </c>
      <c r="Q15" s="169">
        <v>79.75</v>
      </c>
      <c r="R15" s="169">
        <v>79.75</v>
      </c>
      <c r="S15" s="169">
        <v>76.25</v>
      </c>
      <c r="T15" s="169">
        <v>80.75</v>
      </c>
      <c r="U15" s="169">
        <v>79</v>
      </c>
      <c r="V15" s="169">
        <v>79.5</v>
      </c>
      <c r="W15" s="169">
        <v>80.75</v>
      </c>
      <c r="X15" s="172" t="s">
        <v>32</v>
      </c>
      <c r="Y15" s="284">
        <f>AVERAGE(H15:J15)</f>
        <v>77.6388888888889</v>
      </c>
    </row>
    <row r="16" spans="1:43" ht="19.5">
      <c r="A16" s="10"/>
      <c r="B16" s="172" t="s">
        <v>34</v>
      </c>
      <c r="C16" s="148">
        <v>76</v>
      </c>
      <c r="D16" s="148">
        <v>73</v>
      </c>
      <c r="E16" s="148">
        <v>75</v>
      </c>
      <c r="F16" s="148">
        <v>79</v>
      </c>
      <c r="G16" s="172" t="s">
        <v>34</v>
      </c>
      <c r="H16" s="169">
        <f t="shared" si="0"/>
        <v>75.75</v>
      </c>
      <c r="I16" s="169">
        <v>77.75</v>
      </c>
      <c r="J16" s="169">
        <v>80</v>
      </c>
      <c r="K16" s="169">
        <v>78</v>
      </c>
      <c r="L16" s="169">
        <v>78.333333333333329</v>
      </c>
      <c r="M16" s="207"/>
      <c r="N16" s="207"/>
      <c r="O16" s="169">
        <v>80</v>
      </c>
      <c r="P16" s="169">
        <v>78</v>
      </c>
      <c r="Q16" s="207"/>
      <c r="R16" s="169">
        <v>82.25</v>
      </c>
      <c r="S16" s="169">
        <v>78.5</v>
      </c>
      <c r="T16" s="169">
        <v>82.25</v>
      </c>
      <c r="U16" s="169">
        <v>78.666666666666671</v>
      </c>
      <c r="V16" s="169">
        <v>80.5</v>
      </c>
      <c r="W16" s="169">
        <v>79.333333333333329</v>
      </c>
      <c r="X16" s="172" t="s">
        <v>34</v>
      </c>
      <c r="Y16" s="284">
        <f>AVERAGE(H16:J16)</f>
        <v>77.833333333333329</v>
      </c>
    </row>
    <row r="18" spans="1:42" ht="20.100000000000001" hidden="1" customHeight="1">
      <c r="A18" s="10"/>
      <c r="B18" s="127" t="s">
        <v>375</v>
      </c>
      <c r="C18" s="148"/>
      <c r="D18" s="148"/>
      <c r="E18" s="148"/>
      <c r="F18" s="206"/>
      <c r="G18" s="127" t="s">
        <v>375</v>
      </c>
      <c r="H18" s="281"/>
      <c r="I18" s="204"/>
      <c r="J18" s="142">
        <v>74</v>
      </c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127" t="s">
        <v>375</v>
      </c>
      <c r="Y18" s="144"/>
      <c r="Z18" s="201"/>
      <c r="AA18" s="203"/>
    </row>
    <row r="19" spans="1:42" ht="20.100000000000001" hidden="1" customHeight="1">
      <c r="A19" s="10"/>
      <c r="B19" s="127" t="s">
        <v>341</v>
      </c>
      <c r="C19" s="148"/>
      <c r="D19" s="148"/>
      <c r="E19" s="148"/>
      <c r="F19" s="206"/>
      <c r="G19" s="127" t="s">
        <v>341</v>
      </c>
      <c r="H19" s="281"/>
      <c r="I19" s="207"/>
      <c r="J19" s="207"/>
      <c r="K19" s="207"/>
      <c r="L19" s="142">
        <v>79</v>
      </c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127" t="s">
        <v>341</v>
      </c>
      <c r="Y19" s="144"/>
      <c r="Z19" s="201"/>
      <c r="AA19" s="203"/>
    </row>
    <row r="20" spans="1:42" ht="20.100000000000001" hidden="1" customHeight="1">
      <c r="A20" s="10"/>
      <c r="B20" s="127" t="s">
        <v>33</v>
      </c>
      <c r="C20" s="148"/>
      <c r="D20" s="148"/>
      <c r="E20" s="148"/>
      <c r="F20" s="206"/>
      <c r="G20" s="127" t="s">
        <v>33</v>
      </c>
      <c r="H20" s="281"/>
      <c r="I20" s="207"/>
      <c r="J20" s="207"/>
      <c r="K20" s="207"/>
      <c r="L20" s="142">
        <v>76</v>
      </c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127" t="s">
        <v>33</v>
      </c>
      <c r="Y20" s="144"/>
      <c r="Z20" s="201"/>
      <c r="AA20" s="203"/>
    </row>
    <row r="21" spans="1:42" ht="20.100000000000001" hidden="1" customHeight="1">
      <c r="A21" s="10"/>
      <c r="B21" s="127" t="s">
        <v>188</v>
      </c>
      <c r="C21" s="148"/>
      <c r="D21" s="148"/>
      <c r="E21" s="148"/>
      <c r="F21" s="206"/>
      <c r="G21" s="127" t="s">
        <v>188</v>
      </c>
      <c r="H21" s="281"/>
      <c r="I21" s="207"/>
      <c r="J21" s="207"/>
      <c r="K21" s="207"/>
      <c r="L21" s="207"/>
      <c r="M21" s="207"/>
      <c r="N21" s="207"/>
      <c r="O21" s="207"/>
      <c r="P21" s="207"/>
      <c r="Q21" s="129">
        <v>79.5</v>
      </c>
      <c r="R21" s="142"/>
      <c r="S21" s="116">
        <v>82.5</v>
      </c>
      <c r="T21" s="143"/>
      <c r="U21" s="116"/>
      <c r="V21" s="143"/>
      <c r="W21" s="116"/>
      <c r="X21" s="127" t="s">
        <v>188</v>
      </c>
      <c r="Y21" s="144" t="e">
        <f>SUM(#REF!+#REF!+#REF!)/#REF!</f>
        <v>#REF!</v>
      </c>
    </row>
    <row r="22" spans="1:42" ht="20.100000000000001" hidden="1" customHeight="1">
      <c r="A22" s="10"/>
      <c r="B22" s="127" t="s">
        <v>147</v>
      </c>
      <c r="C22" s="148"/>
      <c r="D22" s="148"/>
      <c r="E22" s="148"/>
      <c r="F22" s="206"/>
      <c r="G22" s="127" t="s">
        <v>147</v>
      </c>
      <c r="H22" s="281"/>
      <c r="I22" s="207"/>
      <c r="J22" s="207"/>
      <c r="K22" s="207"/>
      <c r="L22" s="207"/>
      <c r="M22" s="207"/>
      <c r="N22" s="207"/>
      <c r="O22" s="207"/>
      <c r="P22" s="142">
        <v>77.25</v>
      </c>
      <c r="Q22" s="129">
        <v>73.75</v>
      </c>
      <c r="R22" s="142">
        <v>77.5</v>
      </c>
      <c r="S22" s="116">
        <v>79</v>
      </c>
      <c r="T22" s="145"/>
      <c r="U22" s="146"/>
      <c r="V22" s="145"/>
      <c r="W22" s="147"/>
      <c r="X22" s="127" t="s">
        <v>147</v>
      </c>
      <c r="Y22" s="144" t="e">
        <f>SUM(#REF!+#REF!+#REF!)/#REF!</f>
        <v>#REF!</v>
      </c>
    </row>
    <row r="23" spans="1:42" ht="20.100000000000001" hidden="1" customHeight="1">
      <c r="A23" s="10"/>
      <c r="B23" s="127" t="s">
        <v>51</v>
      </c>
      <c r="C23" s="148"/>
      <c r="D23" s="148"/>
      <c r="E23" s="148"/>
      <c r="F23" s="206"/>
      <c r="G23" s="127" t="s">
        <v>51</v>
      </c>
      <c r="H23" s="281"/>
      <c r="I23" s="207"/>
      <c r="J23" s="207"/>
      <c r="K23" s="207"/>
      <c r="L23" s="207"/>
      <c r="M23" s="207"/>
      <c r="N23" s="207"/>
      <c r="O23" s="207"/>
      <c r="P23" s="207"/>
      <c r="Q23" s="129">
        <v>77.75</v>
      </c>
      <c r="R23" s="142">
        <v>77.5</v>
      </c>
      <c r="S23" s="116">
        <v>75.5</v>
      </c>
      <c r="T23" s="143">
        <v>80.333333333333329</v>
      </c>
      <c r="U23" s="116"/>
      <c r="V23" s="143">
        <v>77</v>
      </c>
      <c r="W23" s="116">
        <v>78.5</v>
      </c>
      <c r="X23" s="127" t="s">
        <v>51</v>
      </c>
      <c r="Y23" s="144" t="e">
        <f>SUM(#REF!+#REF!+#REF!)/#REF!</f>
        <v>#REF!</v>
      </c>
    </row>
    <row r="24" spans="1:42" ht="20.100000000000001" hidden="1" customHeight="1">
      <c r="A24" s="10"/>
      <c r="B24" s="127" t="s">
        <v>31</v>
      </c>
      <c r="C24" s="148"/>
      <c r="D24" s="148"/>
      <c r="E24" s="148"/>
      <c r="F24" s="206"/>
      <c r="G24" s="127" t="s">
        <v>31</v>
      </c>
      <c r="H24" s="281"/>
      <c r="I24" s="207"/>
      <c r="J24" s="207"/>
      <c r="K24" s="207"/>
      <c r="L24" s="207"/>
      <c r="M24" s="207"/>
      <c r="N24" s="207"/>
      <c r="O24" s="207"/>
      <c r="P24" s="207"/>
      <c r="Q24" s="129"/>
      <c r="R24" s="142">
        <v>80.5</v>
      </c>
      <c r="S24" s="116">
        <v>78.25</v>
      </c>
      <c r="T24" s="143">
        <v>77.75</v>
      </c>
      <c r="U24" s="116">
        <v>76</v>
      </c>
      <c r="V24" s="143">
        <v>80.5</v>
      </c>
      <c r="W24" s="116">
        <v>79</v>
      </c>
      <c r="X24" s="127" t="s">
        <v>31</v>
      </c>
      <c r="Y24" s="144" t="e">
        <f>SUM(#REF!+#REF!+#REF!)/#REF!</f>
        <v>#REF!</v>
      </c>
    </row>
    <row r="25" spans="1:42" ht="20.100000000000001" hidden="1" customHeight="1">
      <c r="A25" s="10"/>
      <c r="B25" s="127" t="s">
        <v>187</v>
      </c>
      <c r="C25" s="148"/>
      <c r="D25" s="148"/>
      <c r="E25" s="148"/>
      <c r="F25" s="206"/>
      <c r="G25" s="127" t="s">
        <v>187</v>
      </c>
      <c r="H25" s="281"/>
      <c r="I25" s="281"/>
      <c r="J25" s="281"/>
      <c r="K25" s="281"/>
      <c r="L25" s="281"/>
      <c r="M25" s="281"/>
      <c r="N25" s="142">
        <v>77</v>
      </c>
      <c r="O25" s="129">
        <v>73.666666666666671</v>
      </c>
      <c r="P25" s="207"/>
      <c r="Q25" s="129">
        <v>74</v>
      </c>
      <c r="R25" s="142"/>
      <c r="S25" s="116"/>
      <c r="T25" s="143"/>
      <c r="U25" s="116"/>
      <c r="V25" s="143"/>
      <c r="W25" s="116"/>
      <c r="X25" s="127" t="s">
        <v>200</v>
      </c>
      <c r="Y25" s="144" t="e">
        <f>SUM(#REF!+#REF!+#REF!)/#REF!</f>
        <v>#REF!</v>
      </c>
    </row>
    <row r="26" spans="1:42" ht="19.5" hidden="1">
      <c r="A26" s="10"/>
      <c r="B26" s="172" t="s">
        <v>50</v>
      </c>
      <c r="C26" s="148"/>
      <c r="D26" s="148"/>
      <c r="E26" s="148"/>
      <c r="F26" s="343"/>
      <c r="G26" s="172" t="s">
        <v>50</v>
      </c>
      <c r="H26" s="172"/>
      <c r="I26" s="142">
        <v>77.25</v>
      </c>
      <c r="J26" s="142">
        <v>78.666666666666671</v>
      </c>
      <c r="K26" s="129">
        <v>76.75</v>
      </c>
      <c r="L26" s="142">
        <v>79.333333333333329</v>
      </c>
      <c r="M26" s="129">
        <v>76</v>
      </c>
      <c r="N26" s="142">
        <v>81</v>
      </c>
      <c r="O26" s="129">
        <v>75.333333333333329</v>
      </c>
      <c r="P26" s="142">
        <v>78.75</v>
      </c>
      <c r="Q26" s="129">
        <v>73.75</v>
      </c>
      <c r="R26" s="142">
        <v>82.25</v>
      </c>
      <c r="S26" s="116">
        <v>80</v>
      </c>
      <c r="T26" s="143">
        <v>77.5</v>
      </c>
      <c r="U26" s="116">
        <v>81.666666666666671</v>
      </c>
      <c r="V26" s="143">
        <v>77</v>
      </c>
      <c r="W26" s="116">
        <v>77</v>
      </c>
      <c r="X26" s="172" t="s">
        <v>50</v>
      </c>
      <c r="Y26" s="284">
        <f>AVERAGE(I26:M26)</f>
        <v>77.599999999999994</v>
      </c>
    </row>
    <row r="27" spans="1:42" ht="20.100000000000001" customHeight="1">
      <c r="A27" s="10"/>
      <c r="B27" s="71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5"/>
      <c r="AA27" s="25"/>
      <c r="AB27" s="27"/>
      <c r="AC27" s="25"/>
      <c r="AD27" s="25"/>
      <c r="AE27" s="27"/>
      <c r="AF27" s="25"/>
      <c r="AG27" s="27"/>
      <c r="AH27" s="28"/>
      <c r="AI27" s="28"/>
      <c r="AJ27" s="29"/>
    </row>
    <row r="28" spans="1:42" ht="20.100000000000001" hidden="1" customHeight="1">
      <c r="A28" s="10"/>
      <c r="B28" s="71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5"/>
      <c r="AC28" s="25"/>
      <c r="AD28" s="25"/>
      <c r="AE28" s="25"/>
      <c r="AF28" s="25"/>
      <c r="AG28" s="25"/>
      <c r="AH28" s="27"/>
      <c r="AI28" s="25"/>
      <c r="AJ28" s="25"/>
      <c r="AK28" s="27"/>
      <c r="AL28" s="25"/>
      <c r="AM28" s="27"/>
      <c r="AN28" s="28"/>
      <c r="AO28" s="28"/>
      <c r="AP28" s="29"/>
    </row>
    <row r="29" spans="1:42" ht="20.100000000000001" hidden="1" customHeight="1">
      <c r="A29" s="10"/>
      <c r="B29" s="71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5"/>
      <c r="AC29" s="25"/>
      <c r="AD29" s="25"/>
      <c r="AE29" s="25"/>
      <c r="AF29" s="25"/>
      <c r="AG29" s="25"/>
      <c r="AH29" s="27"/>
      <c r="AI29" s="25"/>
      <c r="AJ29" s="25"/>
      <c r="AK29" s="27"/>
      <c r="AL29" s="25"/>
      <c r="AM29" s="27"/>
      <c r="AN29" s="28"/>
      <c r="AO29" s="28"/>
      <c r="AP29" s="29"/>
    </row>
    <row r="30" spans="1:42" ht="20.100000000000001" hidden="1" customHeight="1">
      <c r="A30" s="10"/>
      <c r="B30" s="71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5"/>
      <c r="AC30" s="25"/>
      <c r="AD30" s="25"/>
      <c r="AE30" s="25"/>
      <c r="AF30" s="25"/>
      <c r="AG30" s="25"/>
      <c r="AH30" s="27"/>
      <c r="AI30" s="25"/>
      <c r="AJ30" s="25"/>
      <c r="AK30" s="27"/>
      <c r="AL30" s="25"/>
      <c r="AM30" s="27"/>
      <c r="AN30" s="28"/>
      <c r="AO30" s="28"/>
      <c r="AP30" s="29"/>
    </row>
    <row r="31" spans="1:42" ht="20.100000000000001" hidden="1" customHeight="1">
      <c r="A31" s="10"/>
      <c r="B31" s="71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5"/>
      <c r="AC31" s="25"/>
      <c r="AD31" s="25"/>
      <c r="AE31" s="25"/>
      <c r="AF31" s="25"/>
      <c r="AG31" s="25"/>
      <c r="AH31" s="27"/>
      <c r="AI31" s="25"/>
      <c r="AJ31" s="25"/>
      <c r="AK31" s="27"/>
      <c r="AL31" s="25"/>
      <c r="AM31" s="27"/>
      <c r="AN31" s="28"/>
      <c r="AO31" s="28"/>
      <c r="AP31" s="29"/>
    </row>
    <row r="32" spans="1:42" ht="18" hidden="1" customHeight="1">
      <c r="A32" s="10"/>
      <c r="B32" s="71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5"/>
      <c r="AC32" s="25"/>
      <c r="AD32" s="25"/>
      <c r="AE32" s="25"/>
      <c r="AF32" s="25"/>
      <c r="AG32" s="25"/>
      <c r="AH32" s="27"/>
      <c r="AI32" s="25"/>
      <c r="AJ32" s="25"/>
      <c r="AK32" s="27"/>
      <c r="AL32" s="25"/>
      <c r="AM32" s="27"/>
      <c r="AN32" s="28"/>
      <c r="AO32" s="28"/>
      <c r="AP32" s="29"/>
    </row>
    <row r="33" spans="1:42" ht="41.25" hidden="1" customHeight="1">
      <c r="A33" s="10"/>
      <c r="B33" s="71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5"/>
      <c r="AC33" s="25"/>
      <c r="AD33" s="25"/>
      <c r="AE33" s="25"/>
      <c r="AF33" s="25"/>
      <c r="AG33" s="25"/>
      <c r="AH33" s="27"/>
      <c r="AI33" s="25"/>
      <c r="AJ33" s="25"/>
      <c r="AK33" s="27"/>
      <c r="AL33" s="25"/>
      <c r="AM33" s="27"/>
      <c r="AN33" s="28"/>
      <c r="AO33" s="28"/>
      <c r="AP33" s="29"/>
    </row>
    <row r="34" spans="1:42" ht="30.2" hidden="1" customHeight="1">
      <c r="A34" s="10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5"/>
      <c r="AC34" s="25"/>
      <c r="AD34" s="25"/>
      <c r="AE34" s="25"/>
      <c r="AF34" s="25"/>
      <c r="AG34" s="25"/>
      <c r="AH34" s="27"/>
      <c r="AI34" s="25"/>
      <c r="AJ34" s="25"/>
      <c r="AK34" s="27"/>
      <c r="AL34" s="25"/>
      <c r="AM34" s="27"/>
      <c r="AN34" s="28"/>
      <c r="AO34" s="28"/>
    </row>
    <row r="35" spans="1:42" ht="30.2" hidden="1" customHeight="1" thickBot="1">
      <c r="B35" s="99" t="s">
        <v>46</v>
      </c>
      <c r="C35" s="68">
        <v>2012</v>
      </c>
      <c r="D35" s="102">
        <v>2013</v>
      </c>
      <c r="E35" s="68">
        <v>2014</v>
      </c>
      <c r="F35" s="68"/>
      <c r="G35" s="101">
        <v>2015</v>
      </c>
      <c r="H35" s="101"/>
      <c r="I35" s="101"/>
      <c r="J35" s="101"/>
      <c r="K35" s="101"/>
      <c r="L35" s="101"/>
      <c r="M35" s="101"/>
      <c r="N35" s="101"/>
      <c r="O35" s="101"/>
      <c r="P35" s="100">
        <v>2016</v>
      </c>
      <c r="Q35" s="100"/>
      <c r="R35" s="100"/>
      <c r="S35" s="100"/>
      <c r="T35" s="100"/>
      <c r="U35" s="100"/>
      <c r="V35" s="100"/>
      <c r="W35" s="99" t="s">
        <v>155</v>
      </c>
      <c r="X35" s="99"/>
      <c r="Y35" s="99"/>
      <c r="Z35" s="99"/>
      <c r="AA35" s="99"/>
      <c r="AB35" s="99" t="s">
        <v>164</v>
      </c>
      <c r="AC35" s="99" t="s">
        <v>165</v>
      </c>
      <c r="AD35" s="99" t="s">
        <v>166</v>
      </c>
      <c r="AE35" s="99" t="s">
        <v>167</v>
      </c>
      <c r="AF35" s="99" t="s">
        <v>117</v>
      </c>
      <c r="AG35" s="104" t="s">
        <v>137</v>
      </c>
      <c r="AK35" s="141"/>
      <c r="AL35" s="141"/>
      <c r="AM35" s="141"/>
      <c r="AN35" s="141"/>
    </row>
    <row r="36" spans="1:42" ht="30.2" hidden="1" customHeight="1" thickBot="1">
      <c r="B36" s="103" t="s">
        <v>55</v>
      </c>
      <c r="C36" s="106">
        <v>78.25</v>
      </c>
      <c r="D36" s="107">
        <v>74.5</v>
      </c>
      <c r="E36" s="106">
        <v>76.333333333333329</v>
      </c>
      <c r="F36" s="106"/>
      <c r="G36" s="107">
        <v>78</v>
      </c>
      <c r="H36" s="107"/>
      <c r="I36" s="107"/>
      <c r="J36" s="107"/>
      <c r="K36" s="107"/>
      <c r="L36" s="107"/>
      <c r="M36" s="107"/>
      <c r="N36" s="107"/>
      <c r="O36" s="107"/>
      <c r="P36" s="106">
        <v>78.5</v>
      </c>
      <c r="Q36" s="106"/>
      <c r="R36" s="106"/>
      <c r="S36" s="106"/>
      <c r="T36" s="106"/>
      <c r="U36" s="106"/>
      <c r="V36" s="106"/>
      <c r="W36" s="108">
        <v>76.9375</v>
      </c>
      <c r="X36" s="108"/>
      <c r="Y36" s="108"/>
      <c r="Z36" s="108"/>
      <c r="AA36" s="108"/>
      <c r="AB36" s="109">
        <v>16</v>
      </c>
      <c r="AC36" s="112">
        <v>74.5</v>
      </c>
      <c r="AD36" s="111">
        <v>78.5</v>
      </c>
      <c r="AE36" s="111">
        <f t="shared" ref="AE36:AE51" si="1">SUM(AD36-AC36)</f>
        <v>4</v>
      </c>
      <c r="AF36" s="114">
        <v>70</v>
      </c>
      <c r="AG36" s="105"/>
      <c r="AK36" s="141"/>
      <c r="AL36" s="141"/>
      <c r="AM36" s="141"/>
      <c r="AN36" s="141"/>
      <c r="AP36" s="230">
        <v>76.900000000000006</v>
      </c>
    </row>
    <row r="37" spans="1:42" ht="30.2" hidden="1" customHeight="1" thickTop="1" thickBot="1">
      <c r="B37" s="103" t="s">
        <v>63</v>
      </c>
      <c r="C37" s="106">
        <v>78</v>
      </c>
      <c r="D37" s="107">
        <v>79.75</v>
      </c>
      <c r="E37" s="106">
        <v>80.666666666666671</v>
      </c>
      <c r="F37" s="106"/>
      <c r="G37" s="107">
        <v>82.75</v>
      </c>
      <c r="H37" s="107"/>
      <c r="I37" s="107"/>
      <c r="J37" s="107"/>
      <c r="K37" s="107"/>
      <c r="L37" s="107"/>
      <c r="M37" s="107"/>
      <c r="N37" s="107"/>
      <c r="O37" s="107"/>
      <c r="P37" s="106">
        <v>78</v>
      </c>
      <c r="Q37" s="106"/>
      <c r="R37" s="106"/>
      <c r="S37" s="106"/>
      <c r="T37" s="106"/>
      <c r="U37" s="106"/>
      <c r="V37" s="106"/>
      <c r="W37" s="108">
        <v>79.888888888888886</v>
      </c>
      <c r="X37" s="108"/>
      <c r="Y37" s="108"/>
      <c r="Z37" s="108"/>
      <c r="AA37" s="108"/>
      <c r="AB37" s="109">
        <v>18</v>
      </c>
      <c r="AC37" s="111">
        <v>78</v>
      </c>
      <c r="AD37" s="113">
        <v>82.8</v>
      </c>
      <c r="AE37" s="111">
        <f t="shared" si="1"/>
        <v>4.7999999999999972</v>
      </c>
      <c r="AF37" s="114">
        <v>70</v>
      </c>
      <c r="AG37" s="105"/>
      <c r="AK37" s="141"/>
      <c r="AL37" s="141"/>
      <c r="AM37" s="141"/>
      <c r="AN37" s="141"/>
      <c r="AP37" s="231">
        <v>75.099999999999994</v>
      </c>
    </row>
    <row r="38" spans="1:42" ht="30.2" hidden="1" customHeight="1" thickBot="1">
      <c r="B38" s="103" t="s">
        <v>65</v>
      </c>
      <c r="C38" s="106">
        <v>75.5</v>
      </c>
      <c r="D38" s="107">
        <v>79.75</v>
      </c>
      <c r="E38" s="106">
        <v>76.666666666666671</v>
      </c>
      <c r="F38" s="106"/>
      <c r="G38" s="107">
        <v>76.333333333333329</v>
      </c>
      <c r="H38" s="107"/>
      <c r="I38" s="107"/>
      <c r="J38" s="107"/>
      <c r="K38" s="107"/>
      <c r="L38" s="107"/>
      <c r="M38" s="107"/>
      <c r="N38" s="107"/>
      <c r="O38" s="107"/>
      <c r="P38" s="106">
        <v>74.5</v>
      </c>
      <c r="Q38" s="106"/>
      <c r="R38" s="106"/>
      <c r="S38" s="106"/>
      <c r="T38" s="106"/>
      <c r="U38" s="106"/>
      <c r="V38" s="106"/>
      <c r="W38" s="108">
        <v>77</v>
      </c>
      <c r="X38" s="108"/>
      <c r="Y38" s="108"/>
      <c r="Z38" s="108"/>
      <c r="AA38" s="108"/>
      <c r="AB38" s="109">
        <v>14</v>
      </c>
      <c r="AC38" s="112">
        <v>74.5</v>
      </c>
      <c r="AD38" s="111">
        <v>79.8</v>
      </c>
      <c r="AE38" s="111">
        <f t="shared" si="1"/>
        <v>5.2999999999999972</v>
      </c>
      <c r="AF38" s="109">
        <v>71</v>
      </c>
      <c r="AG38" s="105"/>
      <c r="AK38" s="141"/>
      <c r="AL38" s="141"/>
      <c r="AM38" s="141"/>
      <c r="AN38" s="141"/>
      <c r="AP38" s="168">
        <v>76.5</v>
      </c>
    </row>
    <row r="39" spans="1:42" ht="30.2" hidden="1" customHeight="1" thickBot="1">
      <c r="B39" s="103" t="s">
        <v>47</v>
      </c>
      <c r="C39" s="106">
        <v>77.333333333333329</v>
      </c>
      <c r="D39" s="107">
        <v>79.75</v>
      </c>
      <c r="E39" s="106">
        <v>81.333333333333329</v>
      </c>
      <c r="F39" s="106"/>
      <c r="G39" s="107">
        <v>80.5</v>
      </c>
      <c r="H39" s="107"/>
      <c r="I39" s="107"/>
      <c r="J39" s="107"/>
      <c r="K39" s="107"/>
      <c r="L39" s="107"/>
      <c r="M39" s="107"/>
      <c r="N39" s="107"/>
      <c r="O39" s="107"/>
      <c r="P39" s="106">
        <v>77.333333333333329</v>
      </c>
      <c r="Q39" s="106"/>
      <c r="R39" s="106"/>
      <c r="S39" s="106"/>
      <c r="T39" s="106"/>
      <c r="U39" s="106"/>
      <c r="V39" s="106"/>
      <c r="W39" s="108">
        <v>79.352941176470594</v>
      </c>
      <c r="X39" s="108"/>
      <c r="Y39" s="108"/>
      <c r="Z39" s="108"/>
      <c r="AA39" s="108"/>
      <c r="AB39" s="109">
        <v>17</v>
      </c>
      <c r="AC39" s="111">
        <v>77.3</v>
      </c>
      <c r="AD39" s="111">
        <v>81.3</v>
      </c>
      <c r="AE39" s="111">
        <f t="shared" si="1"/>
        <v>4</v>
      </c>
      <c r="AF39" s="109">
        <v>71</v>
      </c>
      <c r="AG39" s="105"/>
      <c r="AK39" s="141"/>
      <c r="AL39" s="141"/>
      <c r="AM39" s="141"/>
      <c r="AN39" s="141"/>
      <c r="AP39" s="232">
        <v>75.099999999999994</v>
      </c>
    </row>
    <row r="40" spans="1:42" ht="30.2" hidden="1" customHeight="1" thickBot="1">
      <c r="B40" s="103" t="s">
        <v>81</v>
      </c>
      <c r="C40" s="106"/>
      <c r="D40" s="107">
        <v>75</v>
      </c>
      <c r="E40" s="106">
        <v>75</v>
      </c>
      <c r="F40" s="106"/>
      <c r="G40" s="107">
        <v>78</v>
      </c>
      <c r="H40" s="107"/>
      <c r="I40" s="107"/>
      <c r="J40" s="107"/>
      <c r="K40" s="107"/>
      <c r="L40" s="107"/>
      <c r="M40" s="107"/>
      <c r="N40" s="107"/>
      <c r="O40" s="107"/>
      <c r="P40" s="106">
        <v>75.5</v>
      </c>
      <c r="Q40" s="106"/>
      <c r="R40" s="106"/>
      <c r="S40" s="106"/>
      <c r="T40" s="106"/>
      <c r="U40" s="106"/>
      <c r="V40" s="106"/>
      <c r="W40" s="108">
        <v>75.833333333333329</v>
      </c>
      <c r="X40" s="108"/>
      <c r="Y40" s="108"/>
      <c r="Z40" s="108"/>
      <c r="AA40" s="108"/>
      <c r="AB40" s="109">
        <v>12</v>
      </c>
      <c r="AC40" s="111">
        <v>75</v>
      </c>
      <c r="AD40" s="112">
        <v>78</v>
      </c>
      <c r="AE40" s="111">
        <f t="shared" si="1"/>
        <v>3</v>
      </c>
      <c r="AF40" s="109">
        <v>72</v>
      </c>
      <c r="AG40" s="105"/>
      <c r="AK40" s="141"/>
      <c r="AL40" s="141"/>
      <c r="AM40" s="141"/>
      <c r="AN40" s="141"/>
      <c r="AP40" s="168">
        <v>78.599999999999994</v>
      </c>
    </row>
    <row r="41" spans="1:42" ht="30.2" hidden="1" customHeight="1" thickBot="1">
      <c r="B41" s="103" t="s">
        <v>40</v>
      </c>
      <c r="C41" s="106">
        <v>76.666666666666671</v>
      </c>
      <c r="D41" s="107">
        <v>78.5</v>
      </c>
      <c r="E41" s="106">
        <v>78.666666666666671</v>
      </c>
      <c r="F41" s="106"/>
      <c r="G41" s="107">
        <v>77.25</v>
      </c>
      <c r="H41" s="107"/>
      <c r="I41" s="107"/>
      <c r="J41" s="107"/>
      <c r="K41" s="107"/>
      <c r="L41" s="107"/>
      <c r="M41" s="107"/>
      <c r="N41" s="107"/>
      <c r="O41" s="107"/>
      <c r="P41" s="106">
        <v>75</v>
      </c>
      <c r="Q41" s="106"/>
      <c r="R41" s="106"/>
      <c r="S41" s="106"/>
      <c r="T41" s="106"/>
      <c r="U41" s="106"/>
      <c r="V41" s="106"/>
      <c r="W41" s="108">
        <v>77.4375</v>
      </c>
      <c r="X41" s="108"/>
      <c r="Y41" s="108"/>
      <c r="Z41" s="108"/>
      <c r="AA41" s="108"/>
      <c r="AB41" s="109">
        <v>16</v>
      </c>
      <c r="AC41" s="111">
        <v>75</v>
      </c>
      <c r="AD41" s="111">
        <v>78.8</v>
      </c>
      <c r="AE41" s="111">
        <f t="shared" si="1"/>
        <v>3.7999999999999972</v>
      </c>
      <c r="AF41" s="109">
        <v>72</v>
      </c>
      <c r="AG41" s="105"/>
      <c r="AK41" s="141"/>
      <c r="AL41" s="141"/>
      <c r="AM41" s="141"/>
      <c r="AN41" s="141"/>
      <c r="AP41" s="232">
        <v>74.5</v>
      </c>
    </row>
    <row r="42" spans="1:42" ht="30.2" hidden="1" customHeight="1">
      <c r="B42" s="103" t="s">
        <v>153</v>
      </c>
      <c r="C42" s="106">
        <v>78.5</v>
      </c>
      <c r="D42" s="107">
        <v>77</v>
      </c>
      <c r="E42" s="106"/>
      <c r="F42" s="106"/>
      <c r="G42" s="107">
        <v>80.333333333333329</v>
      </c>
      <c r="H42" s="107"/>
      <c r="I42" s="107"/>
      <c r="J42" s="107"/>
      <c r="K42" s="107"/>
      <c r="L42" s="107"/>
      <c r="M42" s="107"/>
      <c r="N42" s="107"/>
      <c r="O42" s="107"/>
      <c r="P42" s="106">
        <v>75.5</v>
      </c>
      <c r="Q42" s="106"/>
      <c r="R42" s="106"/>
      <c r="S42" s="106"/>
      <c r="T42" s="106"/>
      <c r="U42" s="106"/>
      <c r="V42" s="106"/>
      <c r="W42" s="108">
        <v>78</v>
      </c>
      <c r="X42" s="108"/>
      <c r="Y42" s="108"/>
      <c r="Z42" s="108"/>
      <c r="AA42" s="108"/>
      <c r="AB42" s="109">
        <v>13</v>
      </c>
      <c r="AC42" s="111">
        <v>75.5</v>
      </c>
      <c r="AD42" s="111">
        <v>80.3</v>
      </c>
      <c r="AE42" s="111">
        <f t="shared" si="1"/>
        <v>4.7999999999999972</v>
      </c>
      <c r="AF42" s="109">
        <v>72</v>
      </c>
      <c r="AG42" s="105"/>
      <c r="AK42" s="141"/>
      <c r="AL42" s="141"/>
      <c r="AM42" s="141"/>
      <c r="AN42" s="141"/>
    </row>
    <row r="43" spans="1:42" ht="30.2" hidden="1" customHeight="1">
      <c r="B43" s="103" t="s">
        <v>154</v>
      </c>
      <c r="C43" s="106">
        <v>80.333333333333329</v>
      </c>
      <c r="D43" s="107">
        <v>81.25</v>
      </c>
      <c r="E43" s="106">
        <v>79.333333333333329</v>
      </c>
      <c r="F43" s="106"/>
      <c r="G43" s="107">
        <v>77.25</v>
      </c>
      <c r="H43" s="107"/>
      <c r="I43" s="107"/>
      <c r="J43" s="107"/>
      <c r="K43" s="107"/>
      <c r="L43" s="107"/>
      <c r="M43" s="107"/>
      <c r="N43" s="107"/>
      <c r="O43" s="107"/>
      <c r="P43" s="106"/>
      <c r="Q43" s="106"/>
      <c r="R43" s="106"/>
      <c r="S43" s="106"/>
      <c r="T43" s="106"/>
      <c r="U43" s="106"/>
      <c r="V43" s="106"/>
      <c r="W43" s="108">
        <v>79.5</v>
      </c>
      <c r="X43" s="108"/>
      <c r="Y43" s="108"/>
      <c r="Z43" s="108"/>
      <c r="AA43" s="108"/>
      <c r="AB43" s="109">
        <v>14</v>
      </c>
      <c r="AC43" s="111">
        <v>77.3</v>
      </c>
      <c r="AD43" s="111">
        <v>81.3</v>
      </c>
      <c r="AE43" s="111">
        <f t="shared" si="1"/>
        <v>4</v>
      </c>
      <c r="AF43" s="109">
        <v>72</v>
      </c>
      <c r="AG43" s="105"/>
      <c r="AK43" s="141">
        <v>73</v>
      </c>
      <c r="AL43" s="141">
        <v>72</v>
      </c>
      <c r="AM43" s="141">
        <v>75</v>
      </c>
      <c r="AN43" s="141">
        <v>75</v>
      </c>
    </row>
    <row r="44" spans="1:42" ht="30.2" hidden="1" customHeight="1">
      <c r="B44" s="103" t="s">
        <v>38</v>
      </c>
      <c r="C44" s="106">
        <v>80.666666666666671</v>
      </c>
      <c r="D44" s="107">
        <v>81</v>
      </c>
      <c r="E44" s="106">
        <v>80.666666666666671</v>
      </c>
      <c r="F44" s="106"/>
      <c r="G44" s="107">
        <v>79</v>
      </c>
      <c r="H44" s="107"/>
      <c r="I44" s="107"/>
      <c r="J44" s="107"/>
      <c r="K44" s="107"/>
      <c r="L44" s="107"/>
      <c r="M44" s="107"/>
      <c r="N44" s="107"/>
      <c r="O44" s="107"/>
      <c r="P44" s="106">
        <v>78</v>
      </c>
      <c r="Q44" s="106"/>
      <c r="R44" s="106"/>
      <c r="S44" s="106"/>
      <c r="T44" s="106"/>
      <c r="U44" s="106"/>
      <c r="V44" s="106"/>
      <c r="W44" s="108">
        <v>79.777777777777771</v>
      </c>
      <c r="X44" s="108"/>
      <c r="Y44" s="108"/>
      <c r="Z44" s="108"/>
      <c r="AA44" s="108"/>
      <c r="AB44" s="109">
        <v>18</v>
      </c>
      <c r="AC44" s="111">
        <v>78</v>
      </c>
      <c r="AD44" s="111">
        <v>81</v>
      </c>
      <c r="AE44" s="111">
        <f t="shared" si="1"/>
        <v>3</v>
      </c>
      <c r="AF44" s="109">
        <v>72</v>
      </c>
      <c r="AG44" s="105"/>
      <c r="AK44" s="141">
        <v>75</v>
      </c>
      <c r="AL44" s="141">
        <v>80</v>
      </c>
      <c r="AM44" s="141">
        <v>80</v>
      </c>
      <c r="AN44" s="141">
        <v>76</v>
      </c>
    </row>
    <row r="45" spans="1:42" ht="30.2" hidden="1" customHeight="1">
      <c r="B45" s="103" t="s">
        <v>31</v>
      </c>
      <c r="C45" s="106">
        <v>79</v>
      </c>
      <c r="D45" s="107">
        <v>80.5</v>
      </c>
      <c r="E45" s="106">
        <v>76</v>
      </c>
      <c r="F45" s="106"/>
      <c r="G45" s="107">
        <v>77.75</v>
      </c>
      <c r="H45" s="107"/>
      <c r="I45" s="107"/>
      <c r="J45" s="107"/>
      <c r="K45" s="107"/>
      <c r="L45" s="107"/>
      <c r="M45" s="107"/>
      <c r="N45" s="107"/>
      <c r="O45" s="107"/>
      <c r="P45" s="106">
        <v>78.25</v>
      </c>
      <c r="Q45" s="106"/>
      <c r="R45" s="106"/>
      <c r="S45" s="106"/>
      <c r="T45" s="106"/>
      <c r="U45" s="106"/>
      <c r="V45" s="106"/>
      <c r="W45" s="108">
        <v>78.421052631578945</v>
      </c>
      <c r="X45" s="108"/>
      <c r="Y45" s="108"/>
      <c r="Z45" s="108"/>
      <c r="AA45" s="108"/>
      <c r="AB45" s="109">
        <v>19</v>
      </c>
      <c r="AC45" s="111">
        <v>76</v>
      </c>
      <c r="AD45" s="111">
        <v>80.5</v>
      </c>
      <c r="AE45" s="111">
        <f t="shared" si="1"/>
        <v>4.5</v>
      </c>
      <c r="AF45" s="109">
        <v>73</v>
      </c>
      <c r="AG45" s="105"/>
      <c r="AK45" s="141">
        <v>74</v>
      </c>
      <c r="AL45" s="141">
        <v>75</v>
      </c>
      <c r="AM45" s="141">
        <v>80</v>
      </c>
      <c r="AN45" s="141">
        <v>66</v>
      </c>
    </row>
    <row r="46" spans="1:42" ht="30.2" hidden="1" customHeight="1">
      <c r="B46" s="103" t="s">
        <v>50</v>
      </c>
      <c r="C46" s="106">
        <v>77</v>
      </c>
      <c r="D46" s="107">
        <v>77</v>
      </c>
      <c r="E46" s="106">
        <v>81.666666666666671</v>
      </c>
      <c r="F46" s="106"/>
      <c r="G46" s="107">
        <v>77.5</v>
      </c>
      <c r="H46" s="107"/>
      <c r="I46" s="107"/>
      <c r="J46" s="107"/>
      <c r="K46" s="107"/>
      <c r="L46" s="107"/>
      <c r="M46" s="107"/>
      <c r="N46" s="107"/>
      <c r="O46" s="107"/>
      <c r="P46" s="106">
        <v>80</v>
      </c>
      <c r="Q46" s="106"/>
      <c r="R46" s="106"/>
      <c r="S46" s="106"/>
      <c r="T46" s="106"/>
      <c r="U46" s="106"/>
      <c r="V46" s="106"/>
      <c r="W46" s="108">
        <v>78.470588235294116</v>
      </c>
      <c r="X46" s="108"/>
      <c r="Y46" s="108"/>
      <c r="Z46" s="108"/>
      <c r="AA46" s="108"/>
      <c r="AB46" s="109">
        <v>17</v>
      </c>
      <c r="AC46" s="111">
        <v>77</v>
      </c>
      <c r="AD46" s="111">
        <v>81.7</v>
      </c>
      <c r="AE46" s="111">
        <f t="shared" si="1"/>
        <v>4.7000000000000028</v>
      </c>
      <c r="AF46" s="109">
        <v>73</v>
      </c>
      <c r="AG46" s="105"/>
      <c r="AK46" s="141">
        <v>75</v>
      </c>
      <c r="AL46" s="141">
        <v>87</v>
      </c>
      <c r="AM46" s="141">
        <v>75</v>
      </c>
      <c r="AN46" s="141">
        <v>74</v>
      </c>
    </row>
    <row r="47" spans="1:42" ht="30.2" hidden="1" customHeight="1">
      <c r="B47" s="103" t="s">
        <v>32</v>
      </c>
      <c r="C47" s="106">
        <v>80.75</v>
      </c>
      <c r="D47" s="107">
        <v>79.5</v>
      </c>
      <c r="E47" s="106">
        <v>79</v>
      </c>
      <c r="F47" s="106"/>
      <c r="G47" s="107">
        <v>80.75</v>
      </c>
      <c r="H47" s="107"/>
      <c r="I47" s="107"/>
      <c r="J47" s="107"/>
      <c r="K47" s="107"/>
      <c r="L47" s="107"/>
      <c r="M47" s="107"/>
      <c r="N47" s="107"/>
      <c r="O47" s="107"/>
      <c r="P47" s="106">
        <v>76.25</v>
      </c>
      <c r="Q47" s="106"/>
      <c r="R47" s="106"/>
      <c r="S47" s="106"/>
      <c r="T47" s="106"/>
      <c r="U47" s="106"/>
      <c r="V47" s="106"/>
      <c r="W47" s="108">
        <v>79.263157894736835</v>
      </c>
      <c r="X47" s="108"/>
      <c r="Y47" s="108"/>
      <c r="Z47" s="108"/>
      <c r="AA47" s="108"/>
      <c r="AB47" s="109">
        <v>19</v>
      </c>
      <c r="AC47" s="111">
        <v>76.3</v>
      </c>
      <c r="AD47" s="111">
        <v>80.8</v>
      </c>
      <c r="AE47" s="111">
        <f t="shared" si="1"/>
        <v>4.5</v>
      </c>
      <c r="AF47" s="109">
        <v>73</v>
      </c>
      <c r="AG47" s="105"/>
      <c r="AK47" s="141">
        <v>77</v>
      </c>
      <c r="AL47" s="141">
        <v>72</v>
      </c>
      <c r="AM47" s="141">
        <v>71</v>
      </c>
      <c r="AN47" s="141">
        <v>75</v>
      </c>
    </row>
    <row r="48" spans="1:42" ht="30.2" hidden="1" customHeight="1">
      <c r="B48" s="103" t="s">
        <v>37</v>
      </c>
      <c r="C48" s="106">
        <v>80.666666666666671</v>
      </c>
      <c r="D48" s="107">
        <v>79.5</v>
      </c>
      <c r="E48" s="106">
        <v>78.666666666666671</v>
      </c>
      <c r="F48" s="106"/>
      <c r="G48" s="107">
        <v>77.25</v>
      </c>
      <c r="H48" s="107"/>
      <c r="I48" s="107"/>
      <c r="J48" s="107"/>
      <c r="K48" s="107"/>
      <c r="L48" s="107"/>
      <c r="M48" s="107"/>
      <c r="N48" s="107"/>
      <c r="O48" s="107"/>
      <c r="P48" s="106">
        <v>76.5</v>
      </c>
      <c r="Q48" s="106"/>
      <c r="R48" s="106"/>
      <c r="S48" s="106"/>
      <c r="T48" s="106"/>
      <c r="U48" s="106"/>
      <c r="V48" s="106"/>
      <c r="W48" s="108">
        <v>78.625</v>
      </c>
      <c r="X48" s="108"/>
      <c r="Y48" s="108"/>
      <c r="Z48" s="108"/>
      <c r="AA48" s="108"/>
      <c r="AB48" s="109">
        <v>16</v>
      </c>
      <c r="AC48" s="111">
        <v>76.5</v>
      </c>
      <c r="AD48" s="111">
        <v>80.7</v>
      </c>
      <c r="AE48" s="111">
        <f t="shared" si="1"/>
        <v>4.2000000000000028</v>
      </c>
      <c r="AF48" s="109">
        <v>74</v>
      </c>
      <c r="AG48" s="105"/>
      <c r="AK48" s="141">
        <v>71</v>
      </c>
      <c r="AL48" s="141">
        <v>81</v>
      </c>
      <c r="AM48" s="141">
        <v>80</v>
      </c>
      <c r="AN48" s="141">
        <v>79</v>
      </c>
    </row>
    <row r="49" spans="2:42" ht="30.2" hidden="1" customHeight="1">
      <c r="B49" s="103" t="s">
        <v>66</v>
      </c>
      <c r="C49" s="106"/>
      <c r="D49" s="107"/>
      <c r="E49" s="106">
        <v>78.666666666666671</v>
      </c>
      <c r="F49" s="106"/>
      <c r="G49" s="107">
        <v>78.5</v>
      </c>
      <c r="H49" s="107"/>
      <c r="I49" s="107"/>
      <c r="J49" s="107"/>
      <c r="K49" s="107"/>
      <c r="L49" s="107"/>
      <c r="M49" s="107"/>
      <c r="N49" s="107"/>
      <c r="O49" s="107"/>
      <c r="P49" s="106">
        <v>81</v>
      </c>
      <c r="Q49" s="106"/>
      <c r="R49" s="106"/>
      <c r="S49" s="106"/>
      <c r="T49" s="106"/>
      <c r="U49" s="106"/>
      <c r="V49" s="106"/>
      <c r="W49" s="108">
        <v>79.111111111111114</v>
      </c>
      <c r="X49" s="108"/>
      <c r="Y49" s="108"/>
      <c r="Z49" s="108"/>
      <c r="AA49" s="108"/>
      <c r="AB49" s="109">
        <v>9</v>
      </c>
      <c r="AC49" s="113">
        <v>78.5</v>
      </c>
      <c r="AD49" s="111">
        <v>81</v>
      </c>
      <c r="AE49" s="111">
        <f t="shared" si="1"/>
        <v>2.5</v>
      </c>
      <c r="AF49" s="109">
        <v>75</v>
      </c>
      <c r="AG49" s="105"/>
      <c r="AK49" s="141">
        <v>76</v>
      </c>
      <c r="AL49" s="141">
        <v>72</v>
      </c>
      <c r="AM49" s="141">
        <v>75</v>
      </c>
      <c r="AN49" s="141">
        <v>66</v>
      </c>
    </row>
    <row r="50" spans="2:42" ht="20.25" hidden="1">
      <c r="B50" s="103" t="s">
        <v>34</v>
      </c>
      <c r="C50" s="106">
        <v>79.333333333333329</v>
      </c>
      <c r="D50" s="107">
        <v>80.5</v>
      </c>
      <c r="E50" s="106">
        <v>78.666666666666671</v>
      </c>
      <c r="F50" s="106"/>
      <c r="G50" s="107">
        <v>82.25</v>
      </c>
      <c r="H50" s="107"/>
      <c r="I50" s="107"/>
      <c r="J50" s="107"/>
      <c r="K50" s="107"/>
      <c r="L50" s="107"/>
      <c r="M50" s="107"/>
      <c r="N50" s="107"/>
      <c r="O50" s="107"/>
      <c r="P50" s="106">
        <v>78.5</v>
      </c>
      <c r="Q50" s="106"/>
      <c r="R50" s="106"/>
      <c r="S50" s="106"/>
      <c r="T50" s="106"/>
      <c r="U50" s="106"/>
      <c r="V50" s="106"/>
      <c r="W50" s="108">
        <v>79.944444444444443</v>
      </c>
      <c r="X50" s="108"/>
      <c r="Y50" s="108"/>
      <c r="Z50" s="108"/>
      <c r="AA50" s="108"/>
      <c r="AB50" s="109">
        <v>18</v>
      </c>
      <c r="AC50" s="113">
        <v>78.5</v>
      </c>
      <c r="AD50" s="111">
        <v>82.3</v>
      </c>
      <c r="AE50" s="111">
        <f t="shared" si="1"/>
        <v>3.7999999999999972</v>
      </c>
      <c r="AF50" s="109">
        <v>75</v>
      </c>
      <c r="AG50" s="105"/>
      <c r="AK50" s="141">
        <v>76</v>
      </c>
      <c r="AL50" s="141">
        <v>81</v>
      </c>
      <c r="AM50" s="141">
        <v>80</v>
      </c>
      <c r="AN50" s="141">
        <v>81</v>
      </c>
    </row>
    <row r="51" spans="2:42" ht="19.5" hidden="1">
      <c r="B51" s="103" t="s">
        <v>152</v>
      </c>
      <c r="C51" s="106"/>
      <c r="D51" s="107"/>
      <c r="E51" s="110"/>
      <c r="F51" s="110"/>
      <c r="G51" s="107"/>
      <c r="H51" s="107"/>
      <c r="I51" s="107"/>
      <c r="J51" s="107"/>
      <c r="K51" s="107"/>
      <c r="L51" s="107"/>
      <c r="M51" s="107"/>
      <c r="N51" s="107"/>
      <c r="O51" s="107"/>
      <c r="P51" s="106">
        <v>79</v>
      </c>
      <c r="Q51" s="106"/>
      <c r="R51" s="106"/>
      <c r="S51" s="106"/>
      <c r="T51" s="106"/>
      <c r="U51" s="106"/>
      <c r="V51" s="106"/>
      <c r="W51" s="108">
        <v>79</v>
      </c>
      <c r="X51" s="108"/>
      <c r="Y51" s="108"/>
      <c r="Z51" s="108"/>
      <c r="AA51" s="108"/>
      <c r="AB51" s="109">
        <v>2</v>
      </c>
      <c r="AC51" s="111">
        <v>79</v>
      </c>
      <c r="AD51" s="111">
        <v>79</v>
      </c>
      <c r="AE51" s="111">
        <f t="shared" si="1"/>
        <v>0</v>
      </c>
      <c r="AF51" s="109">
        <v>76</v>
      </c>
      <c r="AG51" s="105"/>
      <c r="AP51" s="10"/>
    </row>
    <row r="52" spans="2:42" hidden="1">
      <c r="B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</row>
    <row r="53" spans="2:42" hidden="1">
      <c r="B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</row>
    <row r="54" spans="2:42" hidden="1"/>
    <row r="55" spans="2:42" hidden="1"/>
    <row r="56" spans="2:42" hidden="1"/>
    <row r="57" spans="2:42" hidden="1"/>
    <row r="58" spans="2:42" hidden="1"/>
    <row r="59" spans="2:42" ht="19.5" hidden="1">
      <c r="B59" s="126" t="s">
        <v>46</v>
      </c>
      <c r="C59" s="170">
        <v>43525</v>
      </c>
      <c r="D59" s="170">
        <v>43177</v>
      </c>
      <c r="E59" s="170">
        <v>42811</v>
      </c>
      <c r="F59" s="170"/>
      <c r="G59" s="170">
        <v>42437</v>
      </c>
      <c r="H59" s="170"/>
      <c r="I59" s="170"/>
      <c r="J59" s="170"/>
      <c r="K59" s="170"/>
      <c r="L59" s="170"/>
      <c r="M59" s="170"/>
      <c r="N59" s="170"/>
      <c r="O59" s="170"/>
      <c r="P59" s="170">
        <v>42078</v>
      </c>
      <c r="Q59" s="171">
        <v>41713</v>
      </c>
      <c r="R59" s="171"/>
      <c r="S59" s="171"/>
      <c r="T59" s="171">
        <v>41348</v>
      </c>
      <c r="U59" s="171"/>
      <c r="V59" s="171">
        <v>40983</v>
      </c>
      <c r="W59" s="178" t="s">
        <v>134</v>
      </c>
      <c r="X59" s="117" t="s">
        <v>169</v>
      </c>
      <c r="Y59" s="174" t="s">
        <v>168</v>
      </c>
      <c r="Z59" s="125" t="s">
        <v>209</v>
      </c>
    </row>
    <row r="60" spans="2:42" ht="19.5" hidden="1">
      <c r="B60" s="172" t="s">
        <v>34</v>
      </c>
      <c r="C60" s="169">
        <v>78</v>
      </c>
      <c r="D60" s="169"/>
      <c r="E60" s="169">
        <v>82.25</v>
      </c>
      <c r="F60" s="169"/>
      <c r="G60" s="169">
        <v>78.5</v>
      </c>
      <c r="H60" s="169"/>
      <c r="I60" s="169"/>
      <c r="J60" s="169"/>
      <c r="K60" s="169"/>
      <c r="L60" s="169"/>
      <c r="M60" s="169"/>
      <c r="N60" s="169"/>
      <c r="O60" s="169"/>
      <c r="P60" s="169">
        <v>82.25</v>
      </c>
      <c r="Q60" s="169">
        <v>78.666666666666671</v>
      </c>
      <c r="R60" s="169"/>
      <c r="S60" s="169"/>
      <c r="T60" s="169">
        <v>80.5</v>
      </c>
      <c r="U60" s="169"/>
      <c r="V60" s="169">
        <v>79.333333333333329</v>
      </c>
      <c r="W60" s="144">
        <f>SUM(C60:V60)/7</f>
        <v>79.928571428571431</v>
      </c>
      <c r="X60" s="173">
        <v>78</v>
      </c>
      <c r="Y60" s="175">
        <v>82.3</v>
      </c>
      <c r="Z60" s="177">
        <f t="shared" ref="Z60:Z71" si="2">SUM(Y60-X60)</f>
        <v>4.2999999999999972</v>
      </c>
    </row>
    <row r="61" spans="2:42" ht="19.5" hidden="1">
      <c r="B61" s="172" t="s">
        <v>63</v>
      </c>
      <c r="C61" s="169"/>
      <c r="D61" s="169">
        <v>79</v>
      </c>
      <c r="E61" s="169">
        <v>80</v>
      </c>
      <c r="F61" s="169"/>
      <c r="G61" s="169">
        <v>78</v>
      </c>
      <c r="H61" s="169"/>
      <c r="I61" s="169"/>
      <c r="J61" s="169"/>
      <c r="K61" s="169"/>
      <c r="L61" s="169"/>
      <c r="M61" s="169"/>
      <c r="N61" s="169"/>
      <c r="O61" s="169"/>
      <c r="P61" s="169">
        <v>82.75</v>
      </c>
      <c r="Q61" s="169">
        <v>80.666666666666671</v>
      </c>
      <c r="R61" s="169"/>
      <c r="S61" s="169"/>
      <c r="T61" s="169">
        <v>79.75</v>
      </c>
      <c r="U61" s="169"/>
      <c r="V61" s="169">
        <v>78</v>
      </c>
      <c r="W61" s="144">
        <f>SUM(C61:V61)/7</f>
        <v>79.738095238095255</v>
      </c>
      <c r="X61" s="173">
        <v>78</v>
      </c>
      <c r="Y61" s="175">
        <v>82.8</v>
      </c>
      <c r="Z61" s="177">
        <f t="shared" si="2"/>
        <v>4.7999999999999972</v>
      </c>
    </row>
    <row r="62" spans="2:42" ht="19.5" hidden="1">
      <c r="B62" s="172" t="s">
        <v>38</v>
      </c>
      <c r="C62" s="169">
        <v>77.25</v>
      </c>
      <c r="D62" s="169">
        <v>77.75</v>
      </c>
      <c r="E62" s="169">
        <v>82</v>
      </c>
      <c r="F62" s="169"/>
      <c r="G62" s="169">
        <v>78</v>
      </c>
      <c r="H62" s="169"/>
      <c r="I62" s="169"/>
      <c r="J62" s="169"/>
      <c r="K62" s="169"/>
      <c r="L62" s="169"/>
      <c r="M62" s="169"/>
      <c r="N62" s="169"/>
      <c r="O62" s="169"/>
      <c r="P62" s="169">
        <v>79</v>
      </c>
      <c r="Q62" s="169">
        <v>80.666666666666671</v>
      </c>
      <c r="R62" s="169"/>
      <c r="S62" s="169"/>
      <c r="T62" s="169">
        <v>81</v>
      </c>
      <c r="U62" s="169"/>
      <c r="V62" s="169">
        <v>80.666666666666671</v>
      </c>
      <c r="W62" s="144">
        <f>SUM(C62:V62)/8</f>
        <v>79.541666666666671</v>
      </c>
      <c r="X62" s="173">
        <v>77.3</v>
      </c>
      <c r="Y62" s="175">
        <v>82</v>
      </c>
      <c r="Z62" s="177">
        <f t="shared" si="2"/>
        <v>4.7000000000000028</v>
      </c>
    </row>
    <row r="63" spans="2:42" ht="19.5" hidden="1">
      <c r="B63" s="172" t="s">
        <v>32</v>
      </c>
      <c r="C63" s="169">
        <v>77.25</v>
      </c>
      <c r="D63" s="169">
        <v>79.75</v>
      </c>
      <c r="E63" s="169">
        <v>79.75</v>
      </c>
      <c r="F63" s="169"/>
      <c r="G63" s="169">
        <v>76.25</v>
      </c>
      <c r="H63" s="169"/>
      <c r="I63" s="169"/>
      <c r="J63" s="169"/>
      <c r="K63" s="169"/>
      <c r="L63" s="169"/>
      <c r="M63" s="169"/>
      <c r="N63" s="169"/>
      <c r="O63" s="169"/>
      <c r="P63" s="169">
        <v>80.75</v>
      </c>
      <c r="Q63" s="169">
        <v>79</v>
      </c>
      <c r="R63" s="169"/>
      <c r="S63" s="169"/>
      <c r="T63" s="169">
        <v>79.5</v>
      </c>
      <c r="U63" s="169"/>
      <c r="V63" s="169">
        <v>80.75</v>
      </c>
      <c r="W63" s="144">
        <f>SUM(C63:V63)/8</f>
        <v>79.125</v>
      </c>
      <c r="X63" s="173">
        <v>76.3</v>
      </c>
      <c r="Y63" s="175">
        <v>80.8</v>
      </c>
      <c r="Z63" s="177">
        <f t="shared" si="2"/>
        <v>4.5</v>
      </c>
    </row>
    <row r="64" spans="2:42" ht="19.5" hidden="1">
      <c r="B64" s="172" t="s">
        <v>35</v>
      </c>
      <c r="C64" s="169">
        <v>76.5</v>
      </c>
      <c r="D64" s="169">
        <v>76.25</v>
      </c>
      <c r="E64" s="169">
        <v>80.75</v>
      </c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>
        <v>77.25</v>
      </c>
      <c r="Q64" s="169">
        <v>79.333333333333329</v>
      </c>
      <c r="R64" s="169"/>
      <c r="S64" s="169"/>
      <c r="T64" s="169">
        <v>81.25</v>
      </c>
      <c r="U64" s="169"/>
      <c r="V64" s="169">
        <v>80.333333333333329</v>
      </c>
      <c r="W64" s="144">
        <f>SUM(C64:V64)/7</f>
        <v>78.80952380952381</v>
      </c>
      <c r="X64" s="173">
        <v>76.3</v>
      </c>
      <c r="Y64" s="175">
        <v>81.3</v>
      </c>
      <c r="Z64" s="177">
        <f t="shared" si="2"/>
        <v>5</v>
      </c>
    </row>
    <row r="65" spans="2:26" ht="19.5" hidden="1">
      <c r="B65" s="172" t="s">
        <v>50</v>
      </c>
      <c r="C65" s="169">
        <v>78.75</v>
      </c>
      <c r="D65" s="169">
        <v>73.75</v>
      </c>
      <c r="E65" s="169">
        <v>82.25</v>
      </c>
      <c r="F65" s="169"/>
      <c r="G65" s="169">
        <v>80</v>
      </c>
      <c r="H65" s="169"/>
      <c r="I65" s="169"/>
      <c r="J65" s="169"/>
      <c r="K65" s="169"/>
      <c r="L65" s="169"/>
      <c r="M65" s="169"/>
      <c r="N65" s="169"/>
      <c r="O65" s="169"/>
      <c r="P65" s="169">
        <v>77.5</v>
      </c>
      <c r="Q65" s="169">
        <v>81.666666666666671</v>
      </c>
      <c r="R65" s="169"/>
      <c r="S65" s="169"/>
      <c r="T65" s="169">
        <v>77</v>
      </c>
      <c r="U65" s="169"/>
      <c r="V65" s="169">
        <v>77</v>
      </c>
      <c r="W65" s="144">
        <f>SUM(C65:V65)/8</f>
        <v>78.489583333333343</v>
      </c>
      <c r="X65" s="173">
        <v>73.8</v>
      </c>
      <c r="Y65" s="175">
        <v>82.3</v>
      </c>
      <c r="Z65" s="177">
        <f t="shared" si="2"/>
        <v>8.5</v>
      </c>
    </row>
    <row r="66" spans="2:26" ht="19.5" hidden="1">
      <c r="B66" s="172" t="s">
        <v>47</v>
      </c>
      <c r="C66" s="169">
        <v>75</v>
      </c>
      <c r="D66" s="169">
        <v>76</v>
      </c>
      <c r="E66" s="169">
        <v>78.75</v>
      </c>
      <c r="F66" s="169"/>
      <c r="G66" s="169">
        <v>77.333333333333329</v>
      </c>
      <c r="H66" s="169"/>
      <c r="I66" s="169"/>
      <c r="J66" s="169"/>
      <c r="K66" s="169"/>
      <c r="L66" s="169"/>
      <c r="M66" s="169"/>
      <c r="N66" s="169"/>
      <c r="O66" s="169"/>
      <c r="P66" s="169">
        <v>80.5</v>
      </c>
      <c r="Q66" s="169">
        <v>81.333333333333329</v>
      </c>
      <c r="R66" s="169"/>
      <c r="S66" s="169"/>
      <c r="T66" s="169">
        <v>79.75</v>
      </c>
      <c r="U66" s="169"/>
      <c r="V66" s="169">
        <v>77.333333333333329</v>
      </c>
      <c r="W66" s="144">
        <f>SUM(C66:V66)/8</f>
        <v>78.25</v>
      </c>
      <c r="X66" s="173">
        <v>75</v>
      </c>
      <c r="Y66" s="175">
        <v>81.3</v>
      </c>
      <c r="Z66" s="177">
        <f t="shared" si="2"/>
        <v>6.2999999999999972</v>
      </c>
    </row>
    <row r="67" spans="2:26" ht="19.5" hidden="1">
      <c r="B67" s="172" t="s">
        <v>66</v>
      </c>
      <c r="C67" s="169"/>
      <c r="D67" s="169">
        <v>75</v>
      </c>
      <c r="E67" s="169">
        <v>78</v>
      </c>
      <c r="F67" s="169"/>
      <c r="G67" s="169">
        <v>81</v>
      </c>
      <c r="H67" s="169"/>
      <c r="I67" s="169"/>
      <c r="J67" s="169"/>
      <c r="K67" s="169"/>
      <c r="L67" s="169"/>
      <c r="M67" s="169"/>
      <c r="N67" s="169"/>
      <c r="O67" s="169"/>
      <c r="P67" s="169">
        <v>78.5</v>
      </c>
      <c r="Q67" s="169">
        <v>78.666666666666671</v>
      </c>
      <c r="R67" s="169"/>
      <c r="S67" s="169"/>
      <c r="T67" s="169"/>
      <c r="U67" s="169"/>
      <c r="V67" s="169"/>
      <c r="W67" s="144">
        <f>SUM(C67:V67)/5</f>
        <v>78.233333333333334</v>
      </c>
      <c r="X67" s="173">
        <v>75</v>
      </c>
      <c r="Y67" s="176">
        <v>81</v>
      </c>
      <c r="Z67" s="177">
        <f t="shared" si="2"/>
        <v>6</v>
      </c>
    </row>
    <row r="68" spans="2:26" ht="19.5" hidden="1">
      <c r="B68" s="172" t="s">
        <v>37</v>
      </c>
      <c r="C68" s="169">
        <v>75.75</v>
      </c>
      <c r="D68" s="169">
        <v>76.5</v>
      </c>
      <c r="E68" s="169">
        <v>79.5</v>
      </c>
      <c r="F68" s="169"/>
      <c r="G68" s="169">
        <v>76.5</v>
      </c>
      <c r="H68" s="169"/>
      <c r="I68" s="169"/>
      <c r="J68" s="169"/>
      <c r="K68" s="169"/>
      <c r="L68" s="169"/>
      <c r="M68" s="169"/>
      <c r="N68" s="169"/>
      <c r="O68" s="169"/>
      <c r="P68" s="169">
        <v>77.25</v>
      </c>
      <c r="Q68" s="169">
        <v>78.666666666666671</v>
      </c>
      <c r="R68" s="169"/>
      <c r="S68" s="169"/>
      <c r="T68" s="169">
        <v>79.5</v>
      </c>
      <c r="U68" s="169"/>
      <c r="V68" s="169">
        <v>80.666666666666671</v>
      </c>
      <c r="W68" s="144">
        <f>SUM(C68:V68)/8</f>
        <v>78.041666666666671</v>
      </c>
      <c r="X68" s="173">
        <v>75.8</v>
      </c>
      <c r="Y68" s="175">
        <v>80.7</v>
      </c>
      <c r="Z68" s="177">
        <f t="shared" si="2"/>
        <v>4.9000000000000057</v>
      </c>
    </row>
    <row r="69" spans="2:26" ht="19.5" hidden="1">
      <c r="B69" s="172" t="s">
        <v>55</v>
      </c>
      <c r="C69" s="169">
        <v>76</v>
      </c>
      <c r="D69" s="169">
        <v>77.75</v>
      </c>
      <c r="E69" s="169">
        <v>79.5</v>
      </c>
      <c r="F69" s="169"/>
      <c r="G69" s="169">
        <v>78.5</v>
      </c>
      <c r="H69" s="169"/>
      <c r="I69" s="169"/>
      <c r="J69" s="169"/>
      <c r="K69" s="169"/>
      <c r="L69" s="169"/>
      <c r="M69" s="169"/>
      <c r="N69" s="169"/>
      <c r="O69" s="169"/>
      <c r="P69" s="169">
        <v>78</v>
      </c>
      <c r="Q69" s="169">
        <v>76.333333333333329</v>
      </c>
      <c r="R69" s="169"/>
      <c r="S69" s="169"/>
      <c r="T69" s="169">
        <v>74.5</v>
      </c>
      <c r="U69" s="169"/>
      <c r="V69" s="169">
        <v>78.25</v>
      </c>
      <c r="W69" s="144">
        <f>SUM(C69:V69)/8</f>
        <v>77.354166666666657</v>
      </c>
      <c r="X69" s="173">
        <v>74.5</v>
      </c>
      <c r="Y69" s="175">
        <v>79.5</v>
      </c>
      <c r="Z69" s="177">
        <f t="shared" si="2"/>
        <v>5</v>
      </c>
    </row>
    <row r="70" spans="2:26" ht="19.5" hidden="1">
      <c r="B70" s="172" t="s">
        <v>40</v>
      </c>
      <c r="C70" s="169">
        <v>73</v>
      </c>
      <c r="D70" s="169">
        <v>72.25</v>
      </c>
      <c r="E70" s="169">
        <v>77.75</v>
      </c>
      <c r="F70" s="169"/>
      <c r="G70" s="169">
        <v>75</v>
      </c>
      <c r="H70" s="169"/>
      <c r="I70" s="169"/>
      <c r="J70" s="169"/>
      <c r="K70" s="169"/>
      <c r="L70" s="169"/>
      <c r="M70" s="169"/>
      <c r="N70" s="169"/>
      <c r="O70" s="169"/>
      <c r="P70" s="169">
        <v>77.25</v>
      </c>
      <c r="Q70" s="169">
        <v>78.666666666666671</v>
      </c>
      <c r="R70" s="169"/>
      <c r="S70" s="169"/>
      <c r="T70" s="169">
        <v>78.5</v>
      </c>
      <c r="U70" s="169"/>
      <c r="V70" s="169">
        <v>76.666666666666671</v>
      </c>
      <c r="W70" s="144">
        <f>SUM(C70:V70)/8</f>
        <v>76.135416666666671</v>
      </c>
      <c r="X70" s="173">
        <v>72.3</v>
      </c>
      <c r="Y70" s="175">
        <v>78.7</v>
      </c>
      <c r="Z70" s="177">
        <f t="shared" si="2"/>
        <v>6.4000000000000057</v>
      </c>
    </row>
    <row r="71" spans="2:26" ht="19.5" hidden="1">
      <c r="B71" s="172" t="s">
        <v>65</v>
      </c>
      <c r="C71" s="169">
        <v>73.75</v>
      </c>
      <c r="D71" s="169">
        <v>73.75</v>
      </c>
      <c r="E71" s="169">
        <v>78.5</v>
      </c>
      <c r="F71" s="169"/>
      <c r="G71" s="169">
        <v>74.5</v>
      </c>
      <c r="H71" s="169"/>
      <c r="I71" s="169"/>
      <c r="J71" s="169"/>
      <c r="K71" s="169"/>
      <c r="L71" s="169"/>
      <c r="M71" s="169"/>
      <c r="N71" s="169"/>
      <c r="O71" s="169"/>
      <c r="P71" s="169">
        <v>76.333333333333329</v>
      </c>
      <c r="Q71" s="169">
        <v>76.666666666666671</v>
      </c>
      <c r="R71" s="169"/>
      <c r="S71" s="169"/>
      <c r="T71" s="169">
        <v>79.75</v>
      </c>
      <c r="U71" s="169"/>
      <c r="V71" s="169">
        <v>75.5</v>
      </c>
      <c r="W71" s="144">
        <f>SUM(C71:V71)/8</f>
        <v>76.09375</v>
      </c>
      <c r="X71" s="173">
        <v>73.8</v>
      </c>
      <c r="Y71" s="175">
        <v>79.8</v>
      </c>
      <c r="Z71" s="177">
        <f t="shared" si="2"/>
        <v>6</v>
      </c>
    </row>
    <row r="72" spans="2:26" hidden="1"/>
    <row r="73" spans="2:26" ht="15.75" hidden="1" thickBot="1"/>
    <row r="74" spans="2:26" ht="19.5" hidden="1">
      <c r="B74" s="72" t="s">
        <v>46</v>
      </c>
      <c r="C74" s="181">
        <v>2018</v>
      </c>
    </row>
    <row r="75" spans="2:26" ht="19.5" hidden="1">
      <c r="B75" s="127" t="s">
        <v>40</v>
      </c>
      <c r="C75" s="120">
        <v>72.25</v>
      </c>
    </row>
    <row r="76" spans="2:26" ht="19.5" hidden="1">
      <c r="B76" s="127" t="s">
        <v>65</v>
      </c>
      <c r="C76" s="120">
        <v>73.75</v>
      </c>
    </row>
    <row r="77" spans="2:26" ht="19.5" hidden="1">
      <c r="B77" s="127" t="s">
        <v>50</v>
      </c>
      <c r="C77" s="120">
        <v>73.75</v>
      </c>
    </row>
    <row r="78" spans="2:26" ht="19.5" hidden="1">
      <c r="B78" s="127" t="s">
        <v>66</v>
      </c>
      <c r="C78" s="120">
        <v>75</v>
      </c>
    </row>
    <row r="79" spans="2:26" ht="19.5" hidden="1">
      <c r="B79" s="127" t="s">
        <v>47</v>
      </c>
      <c r="C79" s="120">
        <v>76</v>
      </c>
    </row>
    <row r="80" spans="2:26" ht="19.5" hidden="1">
      <c r="B80" s="179" t="s">
        <v>211</v>
      </c>
      <c r="C80" s="120">
        <v>76.2</v>
      </c>
    </row>
    <row r="81" spans="2:3" ht="19.5" hidden="1">
      <c r="B81" s="127" t="s">
        <v>35</v>
      </c>
      <c r="C81" s="120">
        <v>76.25</v>
      </c>
    </row>
    <row r="82" spans="2:3" ht="19.5" hidden="1">
      <c r="B82" s="127" t="s">
        <v>37</v>
      </c>
      <c r="C82" s="120">
        <v>76.5</v>
      </c>
    </row>
    <row r="83" spans="2:3" ht="19.5" hidden="1">
      <c r="B83" s="127" t="s">
        <v>55</v>
      </c>
      <c r="C83" s="120">
        <v>77.75</v>
      </c>
    </row>
    <row r="84" spans="2:3" ht="19.5" hidden="1">
      <c r="B84" s="127" t="s">
        <v>38</v>
      </c>
      <c r="C84" s="120">
        <v>77.75</v>
      </c>
    </row>
    <row r="85" spans="2:3" ht="19.5" hidden="1">
      <c r="B85" s="127" t="s">
        <v>63</v>
      </c>
      <c r="C85" s="120">
        <v>79</v>
      </c>
    </row>
    <row r="86" spans="2:3" ht="19.5" hidden="1">
      <c r="B86" s="127" t="s">
        <v>32</v>
      </c>
      <c r="C86" s="120">
        <v>79.75</v>
      </c>
    </row>
    <row r="87" spans="2:3" ht="20.25" hidden="1" thickBot="1">
      <c r="B87" s="166" t="s">
        <v>202</v>
      </c>
      <c r="C87" s="120"/>
    </row>
    <row r="88" spans="2:3" hidden="1"/>
    <row r="89" spans="2:3" hidden="1"/>
    <row r="90" spans="2:3" hidden="1"/>
  </sheetData>
  <sortState xmlns:xlrd2="http://schemas.microsoft.com/office/spreadsheetml/2017/richdata2" ref="B4:Y16">
    <sortCondition ref="Y4:Y16"/>
  </sortState>
  <mergeCells count="2">
    <mergeCell ref="C2:F2"/>
    <mergeCell ref="B1:Y1"/>
  </mergeCells>
  <phoneticPr fontId="10" type="noConversion"/>
  <pageMargins left="0.75" right="0.75" top="1" bottom="1" header="0.5" footer="0.5"/>
  <headerFooter>
    <oddHeader>&amp;C&amp;"Calibri"&amp;10&amp;K000000 Internal Use Only&amp;1#_x000D_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manualMax="82" manualMin="70" type="column" displayEmptyCellsAs="gap" minAxisType="custom" maxAxisType="custom" xr2:uid="{67E9D3D5-5702-44F6-BA25-15CC6B626567}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'DATA-Doubles Scoring'!C36:P36</xm:f>
              <xm:sqref>AG36</xm:sqref>
            </x14:sparkline>
          </x14:sparklines>
        </x14:sparklineGroup>
        <x14:sparklineGroup manualMax="82" manualMin="70" type="column" displayEmptyCellsAs="gap" minAxisType="custom" maxAxisType="custom" xr2:uid="{0DF2A79A-5BEC-4A1B-9F7C-295731A45873}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'DATA-Doubles Scoring'!C37:P37</xm:f>
              <xm:sqref>AG37</xm:sqref>
            </x14:sparkline>
            <x14:sparkline>
              <xm:f>'DATA-Doubles Scoring'!C38:P38</xm:f>
              <xm:sqref>AG38</xm:sqref>
            </x14:sparkline>
            <x14:sparkline>
              <xm:f>'DATA-Doubles Scoring'!C39:P39</xm:f>
              <xm:sqref>AG39</xm:sqref>
            </x14:sparkline>
            <x14:sparkline>
              <xm:f>'DATA-Doubles Scoring'!C40:P40</xm:f>
              <xm:sqref>AG40</xm:sqref>
            </x14:sparkline>
            <x14:sparkline>
              <xm:f>'DATA-Doubles Scoring'!C41:P41</xm:f>
              <xm:sqref>AG41</xm:sqref>
            </x14:sparkline>
            <x14:sparkline>
              <xm:f>'DATA-Doubles Scoring'!C42:P42</xm:f>
              <xm:sqref>AG42</xm:sqref>
            </x14:sparkline>
            <x14:sparkline>
              <xm:f>'DATA-Doubles Scoring'!C43:P43</xm:f>
              <xm:sqref>AG43</xm:sqref>
            </x14:sparkline>
            <x14:sparkline>
              <xm:f>'DATA-Doubles Scoring'!C44:P44</xm:f>
              <xm:sqref>AG44</xm:sqref>
            </x14:sparkline>
            <x14:sparkline>
              <xm:f>'DATA-Doubles Scoring'!C45:P45</xm:f>
              <xm:sqref>AG45</xm:sqref>
            </x14:sparkline>
            <x14:sparkline>
              <xm:f>'DATA-Doubles Scoring'!C46:P46</xm:f>
              <xm:sqref>AG46</xm:sqref>
            </x14:sparkline>
            <x14:sparkline>
              <xm:f>'DATA-Doubles Scoring'!C47:P47</xm:f>
              <xm:sqref>AG47</xm:sqref>
            </x14:sparkline>
            <x14:sparkline>
              <xm:f>'DATA-Doubles Scoring'!C48:P48</xm:f>
              <xm:sqref>AG48</xm:sqref>
            </x14:sparkline>
            <x14:sparkline>
              <xm:f>'DATA-Doubles Scoring'!C49:P49</xm:f>
              <xm:sqref>AG49</xm:sqref>
            </x14:sparkline>
            <x14:sparkline>
              <xm:f>'DATA-Doubles Scoring'!C50:P50</xm:f>
              <xm:sqref>AG50</xm:sqref>
            </x14:sparkline>
            <x14:sparkline>
              <xm:f>'DATA-Doubles Scoring'!C51:P51</xm:f>
              <xm:sqref>AG51</xm:sqref>
            </x14:sparkline>
          </x14:sparklines>
        </x14:sparklineGroup>
      </x14:sparklineGroup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249977111117893"/>
  </sheetPr>
  <dimension ref="A1:AN32"/>
  <sheetViews>
    <sheetView showGridLines="0" zoomScale="110" zoomScaleNormal="110" workbookViewId="0">
      <selection activeCell="Z12" sqref="Z12"/>
    </sheetView>
  </sheetViews>
  <sheetFormatPr defaultRowHeight="15.75"/>
  <cols>
    <col min="1" max="1" width="9.140625" style="370"/>
    <col min="2" max="2" width="14" style="370" customWidth="1"/>
    <col min="3" max="3" width="6" style="370" hidden="1" customWidth="1"/>
    <col min="4" max="7" width="5.5703125" style="370" hidden="1" customWidth="1"/>
    <col min="8" max="15" width="5.5703125" style="370" customWidth="1"/>
    <col min="16" max="16" width="5" style="370" customWidth="1"/>
    <col min="17" max="17" width="5.5703125" style="370" customWidth="1"/>
    <col min="18" max="18" width="6.28515625" style="370" customWidth="1"/>
    <col min="19" max="19" width="8.42578125" style="370" customWidth="1"/>
    <col min="20" max="20" width="10.85546875" style="370" customWidth="1"/>
    <col min="21" max="21" width="10.140625" style="370" customWidth="1"/>
    <col min="22" max="22" width="9" style="370" customWidth="1"/>
    <col min="23" max="23" width="12.140625" style="370" customWidth="1"/>
    <col min="24" max="24" width="5.85546875" style="370" customWidth="1"/>
    <col min="25" max="25" width="9.140625" style="370"/>
    <col min="26" max="26" width="15.42578125" style="370" customWidth="1"/>
    <col min="27" max="40" width="9.140625" style="370"/>
  </cols>
  <sheetData>
    <row r="1" spans="1:40" ht="33" customHeight="1">
      <c r="B1" s="839" t="s">
        <v>246</v>
      </c>
      <c r="C1" s="839"/>
      <c r="D1" s="839"/>
      <c r="E1" s="839"/>
      <c r="F1" s="839"/>
      <c r="G1" s="839"/>
      <c r="H1" s="839"/>
      <c r="I1" s="839"/>
      <c r="J1" s="839"/>
      <c r="K1" s="839"/>
      <c r="L1" s="839"/>
      <c r="M1" s="839"/>
      <c r="N1" s="839"/>
      <c r="O1" s="839"/>
      <c r="P1" s="839"/>
      <c r="Q1" s="839"/>
      <c r="R1" s="839"/>
      <c r="S1" s="839"/>
      <c r="T1" s="839"/>
      <c r="U1" s="839"/>
      <c r="V1" s="371"/>
      <c r="W1" s="371"/>
      <c r="X1" s="371"/>
      <c r="AA1"/>
      <c r="AB1"/>
      <c r="AC1"/>
      <c r="AD1"/>
      <c r="AE1"/>
      <c r="AF1"/>
      <c r="AG1"/>
      <c r="AH1"/>
      <c r="AI1"/>
      <c r="AJ1"/>
      <c r="AK1"/>
      <c r="AL1"/>
      <c r="AM1"/>
      <c r="AN1"/>
    </row>
    <row r="2" spans="1:40" ht="16.5" customHeight="1">
      <c r="B2" s="372" t="s">
        <v>396</v>
      </c>
      <c r="C2" s="373"/>
      <c r="D2" s="373"/>
      <c r="E2" s="373"/>
      <c r="F2" s="373"/>
      <c r="G2" s="373"/>
      <c r="H2" s="373">
        <v>30</v>
      </c>
      <c r="I2" s="373">
        <v>30</v>
      </c>
      <c r="J2" s="373">
        <v>23</v>
      </c>
      <c r="K2" s="373">
        <v>30</v>
      </c>
      <c r="L2" s="373">
        <v>30</v>
      </c>
      <c r="M2" s="373">
        <v>21</v>
      </c>
      <c r="N2" s="373">
        <v>30</v>
      </c>
      <c r="O2" s="373">
        <v>21</v>
      </c>
      <c r="P2" s="373">
        <v>30</v>
      </c>
      <c r="Q2" s="373">
        <v>30</v>
      </c>
      <c r="R2" s="373"/>
      <c r="S2" s="373"/>
      <c r="T2" s="373"/>
      <c r="U2" s="373"/>
      <c r="V2" s="371"/>
      <c r="W2" s="371"/>
      <c r="X2" s="371"/>
      <c r="AA2"/>
      <c r="AB2"/>
      <c r="AC2"/>
      <c r="AD2"/>
      <c r="AE2"/>
      <c r="AF2"/>
      <c r="AG2"/>
      <c r="AH2"/>
      <c r="AI2"/>
      <c r="AJ2"/>
      <c r="AK2"/>
      <c r="AL2"/>
      <c r="AM2"/>
      <c r="AN2"/>
    </row>
    <row r="3" spans="1:40" ht="17.25" customHeight="1">
      <c r="B3" s="374" t="s">
        <v>164</v>
      </c>
      <c r="C3" s="375">
        <v>4</v>
      </c>
      <c r="D3" s="375">
        <v>4</v>
      </c>
      <c r="E3" s="375">
        <v>4</v>
      </c>
      <c r="F3" s="375">
        <v>4</v>
      </c>
      <c r="G3" s="375">
        <v>4</v>
      </c>
      <c r="H3" s="375">
        <v>4</v>
      </c>
      <c r="I3" s="375">
        <v>4</v>
      </c>
      <c r="J3" s="375">
        <v>3</v>
      </c>
      <c r="K3" s="375">
        <v>4</v>
      </c>
      <c r="L3" s="375">
        <v>4</v>
      </c>
      <c r="M3" s="375">
        <v>3</v>
      </c>
      <c r="N3" s="375">
        <v>4</v>
      </c>
      <c r="O3" s="375">
        <v>3</v>
      </c>
      <c r="P3" s="373">
        <v>4</v>
      </c>
      <c r="Q3" s="373">
        <v>4</v>
      </c>
      <c r="R3" s="371"/>
      <c r="S3" s="371"/>
      <c r="T3" s="371"/>
      <c r="U3" s="371"/>
      <c r="V3" s="371"/>
      <c r="W3" s="371"/>
      <c r="X3" s="371"/>
      <c r="AA3"/>
      <c r="AB3"/>
      <c r="AC3"/>
      <c r="AD3"/>
      <c r="AE3"/>
      <c r="AF3"/>
      <c r="AG3"/>
      <c r="AH3"/>
      <c r="AI3"/>
      <c r="AJ3"/>
      <c r="AK3"/>
      <c r="AL3"/>
      <c r="AM3"/>
      <c r="AN3"/>
    </row>
    <row r="4" spans="1:40" ht="30">
      <c r="B4" s="376" t="s">
        <v>46</v>
      </c>
      <c r="C4" s="377">
        <v>2013</v>
      </c>
      <c r="D4" s="377">
        <v>2014</v>
      </c>
      <c r="E4" s="377">
        <v>2015</v>
      </c>
      <c r="F4" s="377">
        <v>2016</v>
      </c>
      <c r="G4" s="377">
        <v>2017</v>
      </c>
      <c r="H4" s="377">
        <v>2018</v>
      </c>
      <c r="I4" s="377">
        <v>2019</v>
      </c>
      <c r="J4" s="378" t="s">
        <v>380</v>
      </c>
      <c r="K4" s="377">
        <v>2021</v>
      </c>
      <c r="L4" s="378">
        <v>2022</v>
      </c>
      <c r="M4" s="378" t="s">
        <v>372</v>
      </c>
      <c r="N4" s="378">
        <v>2023</v>
      </c>
      <c r="O4" s="378" t="s">
        <v>374</v>
      </c>
      <c r="P4" s="378">
        <v>2024</v>
      </c>
      <c r="Q4" s="378">
        <v>2025</v>
      </c>
      <c r="R4" s="379" t="s">
        <v>5</v>
      </c>
      <c r="S4" s="379" t="s">
        <v>164</v>
      </c>
      <c r="T4" s="376" t="s">
        <v>46</v>
      </c>
      <c r="U4" s="376" t="s">
        <v>490</v>
      </c>
      <c r="V4" s="371"/>
      <c r="W4" s="401" t="s">
        <v>415</v>
      </c>
      <c r="AB4"/>
      <c r="AC4"/>
      <c r="AD4"/>
      <c r="AE4"/>
      <c r="AF4"/>
      <c r="AG4"/>
      <c r="AH4"/>
      <c r="AI4"/>
      <c r="AJ4"/>
      <c r="AK4"/>
      <c r="AL4"/>
      <c r="AM4"/>
      <c r="AN4"/>
    </row>
    <row r="5" spans="1:40" ht="20.100000000000001" customHeight="1">
      <c r="A5" s="370">
        <v>1</v>
      </c>
      <c r="B5" s="380" t="s">
        <v>47</v>
      </c>
      <c r="C5" s="381">
        <v>22</v>
      </c>
      <c r="D5" s="381">
        <v>2</v>
      </c>
      <c r="E5" s="381">
        <v>16</v>
      </c>
      <c r="F5" s="381">
        <v>9.5</v>
      </c>
      <c r="G5" s="381"/>
      <c r="H5" s="381">
        <v>15.5</v>
      </c>
      <c r="I5" s="381">
        <v>22.5</v>
      </c>
      <c r="J5" s="381">
        <v>21</v>
      </c>
      <c r="K5" s="381">
        <v>6.5</v>
      </c>
      <c r="L5" s="381">
        <v>6</v>
      </c>
      <c r="M5" s="381">
        <v>3</v>
      </c>
      <c r="N5" s="381">
        <v>16.5</v>
      </c>
      <c r="O5" s="390"/>
      <c r="P5" s="381">
        <v>15.5</v>
      </c>
      <c r="Q5" s="381">
        <v>29</v>
      </c>
      <c r="R5" s="383">
        <f>SUM(N5:Q5)</f>
        <v>61</v>
      </c>
      <c r="S5" s="384">
        <v>12</v>
      </c>
      <c r="T5" s="380" t="s">
        <v>47</v>
      </c>
      <c r="U5" s="385">
        <f t="shared" ref="U5:U10" si="0">SUM(R5/S5)</f>
        <v>5.083333333333333</v>
      </c>
      <c r="V5" s="386">
        <v>90</v>
      </c>
      <c r="W5" s="402">
        <f t="shared" ref="W5:W10" si="1">SUM(R5/V5)</f>
        <v>0.67777777777777781</v>
      </c>
      <c r="AB5"/>
      <c r="AC5"/>
      <c r="AD5"/>
      <c r="AE5"/>
      <c r="AF5"/>
      <c r="AG5"/>
      <c r="AH5"/>
      <c r="AI5"/>
      <c r="AJ5"/>
      <c r="AK5"/>
      <c r="AL5"/>
      <c r="AM5"/>
      <c r="AN5"/>
    </row>
    <row r="6" spans="1:40" ht="20.100000000000001" customHeight="1">
      <c r="A6" s="370">
        <v>2</v>
      </c>
      <c r="B6" s="380" t="s">
        <v>40</v>
      </c>
      <c r="C6" s="381">
        <v>13</v>
      </c>
      <c r="D6" s="381">
        <v>18</v>
      </c>
      <c r="E6" s="381">
        <v>17</v>
      </c>
      <c r="F6" s="381">
        <v>8.5</v>
      </c>
      <c r="G6" s="381"/>
      <c r="H6" s="381">
        <v>24</v>
      </c>
      <c r="I6" s="381">
        <v>10.5</v>
      </c>
      <c r="J6" s="381">
        <v>15</v>
      </c>
      <c r="K6" s="381">
        <v>15</v>
      </c>
      <c r="L6" s="381">
        <v>10</v>
      </c>
      <c r="M6" s="381">
        <v>9</v>
      </c>
      <c r="N6" s="381">
        <v>21</v>
      </c>
      <c r="O6" s="381">
        <v>18</v>
      </c>
      <c r="P6" s="381">
        <v>7.5</v>
      </c>
      <c r="Q6" s="381">
        <v>29</v>
      </c>
      <c r="R6" s="383">
        <f>SUM(O6:Q6)</f>
        <v>54.5</v>
      </c>
      <c r="S6" s="384">
        <v>11</v>
      </c>
      <c r="T6" s="380" t="s">
        <v>40</v>
      </c>
      <c r="U6" s="385">
        <f t="shared" si="0"/>
        <v>4.9545454545454541</v>
      </c>
      <c r="V6" s="386">
        <v>81</v>
      </c>
      <c r="W6" s="402">
        <f t="shared" si="1"/>
        <v>0.6728395061728395</v>
      </c>
      <c r="AB6"/>
      <c r="AC6"/>
      <c r="AD6"/>
      <c r="AE6"/>
      <c r="AF6"/>
      <c r="AG6"/>
      <c r="AH6"/>
      <c r="AI6"/>
      <c r="AJ6"/>
      <c r="AK6"/>
      <c r="AL6"/>
      <c r="AM6"/>
      <c r="AN6"/>
    </row>
    <row r="7" spans="1:40" ht="20.100000000000001" customHeight="1">
      <c r="A7" s="370">
        <v>3</v>
      </c>
      <c r="B7" s="380" t="s">
        <v>55</v>
      </c>
      <c r="C7" s="381">
        <v>20</v>
      </c>
      <c r="D7" s="381">
        <v>18</v>
      </c>
      <c r="E7" s="381">
        <v>11</v>
      </c>
      <c r="F7" s="381">
        <v>20.5</v>
      </c>
      <c r="G7" s="381"/>
      <c r="H7" s="381">
        <v>13.5</v>
      </c>
      <c r="I7" s="381">
        <v>9</v>
      </c>
      <c r="J7" s="381">
        <v>3.5</v>
      </c>
      <c r="K7" s="381">
        <v>6</v>
      </c>
      <c r="L7" s="381">
        <v>13</v>
      </c>
      <c r="M7" s="390"/>
      <c r="N7" s="381">
        <v>23.5</v>
      </c>
      <c r="O7" s="381">
        <v>5</v>
      </c>
      <c r="P7" s="381">
        <v>22</v>
      </c>
      <c r="Q7" s="381">
        <v>25.5</v>
      </c>
      <c r="R7" s="383">
        <f>SUM(O7:Q7)</f>
        <v>52.5</v>
      </c>
      <c r="S7" s="384">
        <v>11</v>
      </c>
      <c r="T7" s="380" t="s">
        <v>55</v>
      </c>
      <c r="U7" s="385">
        <f t="shared" si="0"/>
        <v>4.7727272727272725</v>
      </c>
      <c r="V7" s="386">
        <v>81</v>
      </c>
      <c r="W7" s="402">
        <f t="shared" si="1"/>
        <v>0.64814814814814814</v>
      </c>
      <c r="X7" s="391"/>
      <c r="Y7" s="391"/>
      <c r="AB7"/>
      <c r="AC7"/>
      <c r="AD7"/>
      <c r="AE7"/>
      <c r="AF7"/>
      <c r="AG7"/>
      <c r="AH7"/>
      <c r="AI7"/>
      <c r="AJ7"/>
      <c r="AK7"/>
      <c r="AL7"/>
      <c r="AM7"/>
      <c r="AN7"/>
    </row>
    <row r="8" spans="1:40" ht="20.100000000000001" customHeight="1">
      <c r="A8" s="370">
        <v>4</v>
      </c>
      <c r="B8" s="380" t="s">
        <v>208</v>
      </c>
      <c r="C8" s="381"/>
      <c r="D8" s="381">
        <v>14</v>
      </c>
      <c r="E8" s="381">
        <v>19.5</v>
      </c>
      <c r="F8" s="381">
        <v>3.5</v>
      </c>
      <c r="G8" s="381"/>
      <c r="H8" s="381">
        <v>18</v>
      </c>
      <c r="I8" s="390"/>
      <c r="J8" s="381">
        <v>11.5</v>
      </c>
      <c r="K8" s="381">
        <v>17.5</v>
      </c>
      <c r="L8" s="381">
        <v>14</v>
      </c>
      <c r="M8" s="381">
        <v>17.5</v>
      </c>
      <c r="N8" s="381">
        <v>4.5</v>
      </c>
      <c r="O8" s="381">
        <v>9</v>
      </c>
      <c r="P8" s="381">
        <v>20</v>
      </c>
      <c r="Q8" s="381">
        <v>18.5</v>
      </c>
      <c r="R8" s="383">
        <f>SUM(O8:Q8)</f>
        <v>47.5</v>
      </c>
      <c r="S8" s="384">
        <v>11</v>
      </c>
      <c r="T8" s="380" t="s">
        <v>66</v>
      </c>
      <c r="U8" s="385">
        <f t="shared" si="0"/>
        <v>4.3181818181818183</v>
      </c>
      <c r="V8" s="386">
        <v>81</v>
      </c>
      <c r="W8" s="402">
        <f t="shared" si="1"/>
        <v>0.5864197530864198</v>
      </c>
      <c r="AB8"/>
      <c r="AC8"/>
      <c r="AD8"/>
      <c r="AE8"/>
      <c r="AF8"/>
      <c r="AG8"/>
      <c r="AH8"/>
      <c r="AI8"/>
      <c r="AJ8"/>
      <c r="AK8"/>
      <c r="AL8"/>
      <c r="AM8"/>
      <c r="AN8"/>
    </row>
    <row r="9" spans="1:40" ht="20.100000000000001" customHeight="1">
      <c r="A9" s="370">
        <v>5</v>
      </c>
      <c r="B9" s="380" t="s">
        <v>81</v>
      </c>
      <c r="C9" s="381">
        <v>11</v>
      </c>
      <c r="D9" s="381">
        <v>9</v>
      </c>
      <c r="E9" s="381">
        <v>15</v>
      </c>
      <c r="F9" s="381">
        <v>17.5</v>
      </c>
      <c r="G9" s="381"/>
      <c r="H9" s="381">
        <v>14.5</v>
      </c>
      <c r="I9" s="381">
        <v>21</v>
      </c>
      <c r="J9" s="390"/>
      <c r="K9" s="381">
        <v>18</v>
      </c>
      <c r="L9" s="381">
        <v>17</v>
      </c>
      <c r="M9" s="390"/>
      <c r="N9" s="390"/>
      <c r="O9" s="390"/>
      <c r="P9" s="381">
        <v>20</v>
      </c>
      <c r="Q9" s="381">
        <v>12.5</v>
      </c>
      <c r="R9" s="383">
        <f>SUM(L9:Q9)</f>
        <v>49.5</v>
      </c>
      <c r="S9" s="384">
        <v>12</v>
      </c>
      <c r="T9" s="380" t="s">
        <v>115</v>
      </c>
      <c r="U9" s="385">
        <f t="shared" si="0"/>
        <v>4.125</v>
      </c>
      <c r="V9" s="386">
        <v>90</v>
      </c>
      <c r="W9" s="402">
        <f t="shared" si="1"/>
        <v>0.55000000000000004</v>
      </c>
      <c r="AB9"/>
      <c r="AC9"/>
      <c r="AD9"/>
      <c r="AE9"/>
      <c r="AF9"/>
      <c r="AG9"/>
      <c r="AH9"/>
      <c r="AI9"/>
      <c r="AJ9"/>
      <c r="AK9"/>
      <c r="AL9"/>
      <c r="AM9"/>
      <c r="AN9"/>
    </row>
    <row r="10" spans="1:40" ht="20.100000000000001" customHeight="1">
      <c r="A10" s="370">
        <v>6</v>
      </c>
      <c r="B10" s="380" t="s">
        <v>32</v>
      </c>
      <c r="C10" s="381">
        <v>13</v>
      </c>
      <c r="D10" s="381">
        <v>9</v>
      </c>
      <c r="E10" s="381">
        <v>9.5</v>
      </c>
      <c r="F10" s="381">
        <v>16.5</v>
      </c>
      <c r="G10" s="381"/>
      <c r="H10" s="381">
        <v>8</v>
      </c>
      <c r="I10" s="381">
        <v>15.5</v>
      </c>
      <c r="J10" s="381">
        <v>17</v>
      </c>
      <c r="K10" s="381">
        <v>7.5</v>
      </c>
      <c r="L10" s="381">
        <v>10</v>
      </c>
      <c r="M10" s="381">
        <v>8</v>
      </c>
      <c r="N10" s="381">
        <v>15</v>
      </c>
      <c r="O10" s="381">
        <v>6</v>
      </c>
      <c r="P10" s="381">
        <v>13</v>
      </c>
      <c r="Q10" s="381">
        <v>22</v>
      </c>
      <c r="R10" s="383">
        <f>SUM(O10:Q10)</f>
        <v>41</v>
      </c>
      <c r="S10" s="384">
        <v>11</v>
      </c>
      <c r="T10" s="376" t="s">
        <v>32</v>
      </c>
      <c r="U10" s="385">
        <f t="shared" si="0"/>
        <v>3.7272727272727271</v>
      </c>
      <c r="V10" s="386">
        <v>81</v>
      </c>
      <c r="W10" s="402">
        <f t="shared" si="1"/>
        <v>0.50617283950617287</v>
      </c>
      <c r="AB10"/>
      <c r="AC10"/>
      <c r="AD10"/>
      <c r="AE10"/>
      <c r="AF10"/>
      <c r="AG10"/>
      <c r="AH10"/>
      <c r="AI10"/>
      <c r="AJ10"/>
      <c r="AK10"/>
      <c r="AL10"/>
      <c r="AM10"/>
      <c r="AN10"/>
    </row>
    <row r="11" spans="1:40" ht="20.100000000000001" customHeight="1">
      <c r="A11" s="370">
        <v>7</v>
      </c>
      <c r="B11" s="380" t="s">
        <v>249</v>
      </c>
      <c r="C11" s="381"/>
      <c r="D11" s="381"/>
      <c r="E11" s="381"/>
      <c r="F11" s="381"/>
      <c r="G11" s="381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83"/>
      <c r="S11" s="384"/>
      <c r="T11" s="380" t="s">
        <v>249</v>
      </c>
      <c r="U11" s="385">
        <v>3.69</v>
      </c>
      <c r="V11" s="386"/>
      <c r="W11" s="402">
        <v>0.5</v>
      </c>
      <c r="AB11"/>
      <c r="AC11"/>
      <c r="AD11"/>
      <c r="AE11"/>
      <c r="AF11"/>
      <c r="AG11"/>
      <c r="AH11"/>
      <c r="AI11"/>
      <c r="AJ11"/>
      <c r="AK11"/>
      <c r="AL11"/>
      <c r="AM11"/>
      <c r="AN11"/>
    </row>
    <row r="12" spans="1:40" ht="20.100000000000001" customHeight="1">
      <c r="B12" s="380" t="s">
        <v>156</v>
      </c>
      <c r="C12" s="381">
        <v>18</v>
      </c>
      <c r="D12" s="381">
        <v>7</v>
      </c>
      <c r="E12" s="381">
        <v>6.5</v>
      </c>
      <c r="F12" s="381">
        <v>13.5</v>
      </c>
      <c r="G12" s="381"/>
      <c r="H12" s="381">
        <v>9</v>
      </c>
      <c r="I12" s="390"/>
      <c r="J12" s="381">
        <v>21</v>
      </c>
      <c r="K12" s="381">
        <v>17</v>
      </c>
      <c r="L12" s="381">
        <v>19</v>
      </c>
      <c r="M12" s="381">
        <v>14</v>
      </c>
      <c r="N12" s="381">
        <v>7.5</v>
      </c>
      <c r="O12" s="381">
        <v>2</v>
      </c>
      <c r="P12" s="381">
        <v>9.5</v>
      </c>
      <c r="Q12" s="381">
        <v>29</v>
      </c>
      <c r="R12" s="383">
        <f>SUM(O12:Q12)</f>
        <v>40.5</v>
      </c>
      <c r="S12" s="384">
        <v>11</v>
      </c>
      <c r="T12" s="380" t="s">
        <v>63</v>
      </c>
      <c r="U12" s="385">
        <f t="shared" ref="U12:U17" si="2">SUM(R12/S12)</f>
        <v>3.6818181818181817</v>
      </c>
      <c r="V12" s="386">
        <v>81</v>
      </c>
      <c r="W12" s="402">
        <f t="shared" ref="W12:W17" si="3">SUM(R12/V12)</f>
        <v>0.5</v>
      </c>
      <c r="AB12"/>
      <c r="AC12"/>
      <c r="AD12"/>
      <c r="AE12"/>
      <c r="AF12"/>
      <c r="AG12"/>
      <c r="AH12"/>
      <c r="AI12"/>
      <c r="AJ12"/>
      <c r="AK12"/>
      <c r="AL12"/>
      <c r="AM12"/>
      <c r="AN12"/>
    </row>
    <row r="13" spans="1:40" ht="20.100000000000001" customHeight="1">
      <c r="A13" s="370">
        <v>8</v>
      </c>
      <c r="B13" s="380" t="s">
        <v>37</v>
      </c>
      <c r="C13" s="381">
        <v>11</v>
      </c>
      <c r="D13" s="381">
        <v>18</v>
      </c>
      <c r="E13" s="381">
        <v>22</v>
      </c>
      <c r="F13" s="381">
        <v>11.5</v>
      </c>
      <c r="G13" s="381"/>
      <c r="H13" s="381">
        <v>19</v>
      </c>
      <c r="I13" s="381">
        <v>25.5</v>
      </c>
      <c r="J13" s="381">
        <v>11.5</v>
      </c>
      <c r="K13" s="381">
        <v>28</v>
      </c>
      <c r="L13" s="381">
        <v>18</v>
      </c>
      <c r="M13" s="381">
        <v>11</v>
      </c>
      <c r="N13" s="381">
        <v>22</v>
      </c>
      <c r="O13" s="381">
        <v>19</v>
      </c>
      <c r="P13" s="381">
        <v>17</v>
      </c>
      <c r="Q13" s="381">
        <v>0</v>
      </c>
      <c r="R13" s="383">
        <f>SUM(O13:Q13)</f>
        <v>36</v>
      </c>
      <c r="S13" s="384">
        <v>11</v>
      </c>
      <c r="T13" s="380" t="s">
        <v>37</v>
      </c>
      <c r="U13" s="385">
        <f t="shared" si="2"/>
        <v>3.2727272727272729</v>
      </c>
      <c r="V13" s="386">
        <v>81</v>
      </c>
      <c r="W13" s="402">
        <f t="shared" si="3"/>
        <v>0.44444444444444442</v>
      </c>
      <c r="AB13"/>
      <c r="AC13"/>
      <c r="AD13"/>
      <c r="AE13"/>
      <c r="AF13"/>
      <c r="AG13"/>
      <c r="AH13"/>
      <c r="AI13"/>
      <c r="AJ13"/>
      <c r="AK13"/>
      <c r="AL13"/>
      <c r="AM13"/>
      <c r="AN13"/>
    </row>
    <row r="14" spans="1:40" ht="20.100000000000001" customHeight="1">
      <c r="A14" s="370">
        <v>9</v>
      </c>
      <c r="B14" s="380" t="s">
        <v>154</v>
      </c>
      <c r="C14" s="381">
        <v>5</v>
      </c>
      <c r="D14" s="381">
        <v>18</v>
      </c>
      <c r="E14" s="381">
        <v>18</v>
      </c>
      <c r="F14" s="381"/>
      <c r="G14" s="381"/>
      <c r="H14" s="381">
        <v>3.5</v>
      </c>
      <c r="I14" s="381">
        <v>9</v>
      </c>
      <c r="J14" s="390"/>
      <c r="K14" s="390"/>
      <c r="L14" s="381">
        <v>23</v>
      </c>
      <c r="M14" s="390"/>
      <c r="N14" s="381">
        <v>21.5</v>
      </c>
      <c r="O14" s="381">
        <v>14</v>
      </c>
      <c r="P14" s="390"/>
      <c r="Q14" s="381">
        <v>0</v>
      </c>
      <c r="R14" s="383">
        <f>SUM(N14:Q14)</f>
        <v>35.5</v>
      </c>
      <c r="S14" s="384">
        <v>11</v>
      </c>
      <c r="T14" s="380" t="s">
        <v>35</v>
      </c>
      <c r="U14" s="385">
        <f t="shared" si="2"/>
        <v>3.2272727272727271</v>
      </c>
      <c r="V14" s="386">
        <v>81</v>
      </c>
      <c r="W14" s="402">
        <f t="shared" si="3"/>
        <v>0.43827160493827161</v>
      </c>
      <c r="AB14"/>
      <c r="AC14"/>
      <c r="AD14"/>
      <c r="AE14"/>
      <c r="AF14"/>
      <c r="AG14"/>
      <c r="AH14"/>
      <c r="AI14"/>
      <c r="AJ14"/>
      <c r="AK14"/>
      <c r="AL14"/>
      <c r="AM14"/>
      <c r="AN14"/>
    </row>
    <row r="15" spans="1:40" ht="20.100000000000001" customHeight="1">
      <c r="A15" s="370">
        <v>10</v>
      </c>
      <c r="B15" s="380" t="s">
        <v>65</v>
      </c>
      <c r="C15" s="381">
        <v>10</v>
      </c>
      <c r="D15" s="381">
        <v>9</v>
      </c>
      <c r="E15" s="381">
        <v>16</v>
      </c>
      <c r="F15" s="381">
        <v>16</v>
      </c>
      <c r="G15" s="381"/>
      <c r="H15" s="381">
        <v>19.5</v>
      </c>
      <c r="I15" s="381">
        <v>21</v>
      </c>
      <c r="J15" s="381">
        <v>2</v>
      </c>
      <c r="K15" s="381">
        <v>19</v>
      </c>
      <c r="L15" s="381">
        <v>19</v>
      </c>
      <c r="M15" s="381">
        <v>10.5</v>
      </c>
      <c r="N15" s="381">
        <v>18.5</v>
      </c>
      <c r="O15" s="381">
        <v>12</v>
      </c>
      <c r="P15" s="381">
        <v>17</v>
      </c>
      <c r="Q15" s="381">
        <v>1</v>
      </c>
      <c r="R15" s="383">
        <f>SUM(O15:Q15)</f>
        <v>30</v>
      </c>
      <c r="S15" s="384">
        <v>11</v>
      </c>
      <c r="T15" s="380" t="s">
        <v>65</v>
      </c>
      <c r="U15" s="385">
        <f t="shared" si="2"/>
        <v>2.7272727272727271</v>
      </c>
      <c r="V15" s="386">
        <v>81</v>
      </c>
      <c r="W15" s="402">
        <f t="shared" si="3"/>
        <v>0.37037037037037035</v>
      </c>
      <c r="AB15"/>
      <c r="AC15"/>
      <c r="AD15"/>
      <c r="AE15"/>
      <c r="AF15"/>
      <c r="AG15"/>
      <c r="AH15"/>
      <c r="AI15"/>
      <c r="AJ15"/>
      <c r="AK15"/>
      <c r="AL15"/>
      <c r="AM15"/>
      <c r="AN15"/>
    </row>
    <row r="16" spans="1:40" ht="20.100000000000001" customHeight="1">
      <c r="A16" s="370">
        <v>11</v>
      </c>
      <c r="B16" s="380" t="s">
        <v>34</v>
      </c>
      <c r="C16" s="381">
        <v>16</v>
      </c>
      <c r="D16" s="381">
        <v>8</v>
      </c>
      <c r="E16" s="381">
        <v>9</v>
      </c>
      <c r="F16" s="381">
        <v>12.5</v>
      </c>
      <c r="G16" s="381"/>
      <c r="H16" s="390"/>
      <c r="I16" s="381">
        <v>16</v>
      </c>
      <c r="J16" s="381">
        <v>0</v>
      </c>
      <c r="K16" s="390"/>
      <c r="L16" s="390"/>
      <c r="M16" s="381">
        <v>14</v>
      </c>
      <c r="N16" s="381">
        <v>9.5</v>
      </c>
      <c r="O16" s="381">
        <v>14</v>
      </c>
      <c r="P16" s="381">
        <v>8.5</v>
      </c>
      <c r="Q16" s="381">
        <v>7</v>
      </c>
      <c r="R16" s="383">
        <f>SUM(O16:Q16)</f>
        <v>29.5</v>
      </c>
      <c r="S16" s="384">
        <v>11</v>
      </c>
      <c r="T16" s="380" t="s">
        <v>34</v>
      </c>
      <c r="U16" s="385">
        <f t="shared" si="2"/>
        <v>2.6818181818181817</v>
      </c>
      <c r="V16" s="394">
        <v>81</v>
      </c>
      <c r="W16" s="402">
        <f t="shared" si="3"/>
        <v>0.36419753086419754</v>
      </c>
      <c r="Y16" s="391"/>
      <c r="AB16"/>
      <c r="AC16"/>
      <c r="AD16"/>
      <c r="AE16"/>
      <c r="AF16"/>
      <c r="AG16"/>
      <c r="AH16"/>
      <c r="AI16"/>
      <c r="AJ16"/>
      <c r="AK16"/>
      <c r="AL16"/>
      <c r="AM16"/>
      <c r="AN16"/>
    </row>
    <row r="17" spans="1:40" ht="21.75" customHeight="1">
      <c r="A17" s="370">
        <v>12</v>
      </c>
      <c r="B17" s="380" t="s">
        <v>38</v>
      </c>
      <c r="C17" s="381">
        <v>4</v>
      </c>
      <c r="D17" s="381">
        <v>5</v>
      </c>
      <c r="E17" s="381">
        <v>16</v>
      </c>
      <c r="F17" s="381">
        <v>17</v>
      </c>
      <c r="G17" s="381"/>
      <c r="H17" s="381">
        <v>12</v>
      </c>
      <c r="I17" s="381">
        <v>6</v>
      </c>
      <c r="J17" s="381">
        <v>8</v>
      </c>
      <c r="K17" s="381">
        <v>14</v>
      </c>
      <c r="L17" s="381">
        <v>21</v>
      </c>
      <c r="M17" s="381">
        <v>10.5</v>
      </c>
      <c r="N17" s="381">
        <v>12.5</v>
      </c>
      <c r="O17" s="381">
        <v>1</v>
      </c>
      <c r="P17" s="381">
        <v>11</v>
      </c>
      <c r="Q17" s="381">
        <v>6.5</v>
      </c>
      <c r="R17" s="383">
        <f>SUM(O17:Q17)</f>
        <v>18.5</v>
      </c>
      <c r="S17" s="384">
        <v>11</v>
      </c>
      <c r="T17" s="380" t="s">
        <v>38</v>
      </c>
      <c r="U17" s="385">
        <f t="shared" si="2"/>
        <v>1.6818181818181819</v>
      </c>
      <c r="V17" s="386">
        <v>81</v>
      </c>
      <c r="W17" s="402">
        <f t="shared" si="3"/>
        <v>0.22839506172839505</v>
      </c>
      <c r="X17" s="391"/>
      <c r="Y17" s="391"/>
      <c r="AC17"/>
      <c r="AD17"/>
      <c r="AE17"/>
      <c r="AF17"/>
      <c r="AG17"/>
      <c r="AH17"/>
      <c r="AI17"/>
      <c r="AJ17"/>
      <c r="AK17"/>
      <c r="AL17"/>
      <c r="AM17"/>
      <c r="AN17"/>
    </row>
    <row r="18" spans="1:40">
      <c r="R18" s="403"/>
      <c r="S18" s="403"/>
      <c r="T18" s="391"/>
      <c r="U18" s="404"/>
      <c r="V18" s="395"/>
      <c r="W18" s="395"/>
      <c r="X18" s="395"/>
    </row>
    <row r="19" spans="1:40" hidden="1">
      <c r="B19" s="380" t="s">
        <v>200</v>
      </c>
      <c r="C19" s="381"/>
      <c r="D19" s="381"/>
      <c r="E19" s="381"/>
      <c r="F19" s="381"/>
      <c r="G19" s="381"/>
      <c r="H19" s="381"/>
      <c r="I19" s="381">
        <v>9</v>
      </c>
      <c r="J19" s="390"/>
      <c r="K19" s="381">
        <v>17</v>
      </c>
      <c r="L19" s="381">
        <v>19</v>
      </c>
      <c r="M19" s="388">
        <f>SUM(J19:L19)</f>
        <v>36</v>
      </c>
      <c r="N19" s="384">
        <v>7</v>
      </c>
      <c r="O19" s="380" t="s">
        <v>200</v>
      </c>
      <c r="P19" s="392">
        <f>SUM(M19/N19)</f>
        <v>5.1428571428571432</v>
      </c>
      <c r="S19" s="391"/>
      <c r="T19" s="391"/>
      <c r="U19" s="395"/>
      <c r="V19" s="395"/>
      <c r="W19" s="395"/>
      <c r="X19" s="395"/>
    </row>
    <row r="20" spans="1:40" ht="0" hidden="1" customHeight="1">
      <c r="B20" s="380" t="s">
        <v>51</v>
      </c>
      <c r="C20" s="381">
        <v>11</v>
      </c>
      <c r="D20" s="381">
        <v>15</v>
      </c>
      <c r="E20" s="381"/>
      <c r="F20" s="381">
        <v>2</v>
      </c>
      <c r="G20" s="381">
        <v>13</v>
      </c>
      <c r="H20" s="381"/>
      <c r="I20" s="381">
        <v>14</v>
      </c>
      <c r="J20" s="382"/>
      <c r="K20" s="382"/>
      <c r="L20" s="382"/>
      <c r="M20" s="388">
        <f t="shared" ref="M20:M22" si="4">SUM(I20:K20)</f>
        <v>14</v>
      </c>
      <c r="N20" s="384">
        <v>2</v>
      </c>
      <c r="O20" s="380" t="s">
        <v>51</v>
      </c>
      <c r="P20" s="392">
        <f t="shared" ref="P20:P21" si="5">SUM(M20/N20)</f>
        <v>7</v>
      </c>
      <c r="Q20" s="396">
        <v>25.5</v>
      </c>
      <c r="R20" s="397">
        <v>14</v>
      </c>
      <c r="S20" s="398"/>
      <c r="T20" s="398"/>
      <c r="U20" s="395"/>
      <c r="V20" s="395"/>
      <c r="W20" s="395"/>
      <c r="X20" s="395"/>
      <c r="Z20" s="380" t="s">
        <v>200</v>
      </c>
      <c r="AA20" s="390"/>
      <c r="AB20" s="381">
        <v>17</v>
      </c>
      <c r="AC20" s="381">
        <v>19</v>
      </c>
      <c r="AD20" s="388">
        <f>SUM(AA20:AC20)</f>
        <v>36</v>
      </c>
      <c r="AE20" s="384">
        <v>53</v>
      </c>
      <c r="AF20" s="380" t="s">
        <v>200</v>
      </c>
      <c r="AG20" s="389">
        <f>SUM(AD20/AE20)</f>
        <v>0.67924528301886788</v>
      </c>
    </row>
    <row r="21" spans="1:40" hidden="1">
      <c r="B21" s="380" t="s">
        <v>31</v>
      </c>
      <c r="C21" s="381">
        <v>9</v>
      </c>
      <c r="D21" s="381">
        <v>10</v>
      </c>
      <c r="E21" s="381">
        <v>14</v>
      </c>
      <c r="F21" s="381">
        <v>19</v>
      </c>
      <c r="G21" s="381">
        <v>13.5</v>
      </c>
      <c r="H21" s="381"/>
      <c r="I21" s="381"/>
      <c r="J21" s="382"/>
      <c r="K21" s="382"/>
      <c r="L21" s="382"/>
      <c r="M21" s="388">
        <f t="shared" si="4"/>
        <v>0</v>
      </c>
      <c r="N21" s="384">
        <v>1</v>
      </c>
      <c r="O21" s="380" t="s">
        <v>31</v>
      </c>
      <c r="P21" s="392">
        <f t="shared" si="5"/>
        <v>0</v>
      </c>
      <c r="Q21" s="396">
        <v>21</v>
      </c>
      <c r="R21" s="397">
        <v>13.5</v>
      </c>
      <c r="S21" s="398"/>
      <c r="T21" s="398"/>
      <c r="U21" s="395"/>
      <c r="V21" s="395"/>
      <c r="W21" s="395"/>
      <c r="X21" s="395"/>
    </row>
    <row r="22" spans="1:40" hidden="1">
      <c r="B22" s="380" t="s">
        <v>147</v>
      </c>
      <c r="C22" s="381"/>
      <c r="D22" s="381"/>
      <c r="E22" s="381"/>
      <c r="F22" s="381"/>
      <c r="G22" s="381">
        <v>13.5</v>
      </c>
      <c r="H22" s="381"/>
      <c r="I22" s="381">
        <v>16</v>
      </c>
      <c r="J22" s="382">
        <v>18</v>
      </c>
      <c r="K22" s="382"/>
      <c r="L22" s="382"/>
      <c r="M22" s="388">
        <f t="shared" si="4"/>
        <v>34</v>
      </c>
      <c r="N22" s="384">
        <v>3</v>
      </c>
      <c r="O22" s="380" t="s">
        <v>147</v>
      </c>
      <c r="P22" s="392">
        <f>SUM(M22/N22)</f>
        <v>11.333333333333334</v>
      </c>
      <c r="Q22" s="399">
        <v>25</v>
      </c>
      <c r="R22" s="400">
        <v>16</v>
      </c>
      <c r="S22" s="395"/>
      <c r="T22" s="395"/>
      <c r="U22" s="391"/>
      <c r="V22" s="391"/>
      <c r="W22" s="391"/>
      <c r="X22" s="391"/>
    </row>
    <row r="23" spans="1:40" hidden="1">
      <c r="S23" s="391"/>
      <c r="T23" s="391"/>
      <c r="U23" s="391"/>
      <c r="V23" s="391"/>
      <c r="W23" s="391"/>
      <c r="X23" s="391"/>
    </row>
    <row r="24" spans="1:40" hidden="1">
      <c r="B24" s="380" t="s">
        <v>34</v>
      </c>
      <c r="C24" s="392" t="e">
        <f>SUM(#REF!/A16)</f>
        <v>#REF!</v>
      </c>
      <c r="D24" s="381">
        <v>16</v>
      </c>
      <c r="E24" s="381">
        <v>8</v>
      </c>
      <c r="F24" s="381">
        <v>9</v>
      </c>
      <c r="G24" s="381">
        <v>12.5</v>
      </c>
      <c r="H24" s="381"/>
      <c r="I24" s="381"/>
      <c r="J24" s="381">
        <v>16</v>
      </c>
      <c r="K24" s="381">
        <v>0</v>
      </c>
      <c r="L24" s="381"/>
      <c r="M24" s="388">
        <f>SUM(I24:K24)</f>
        <v>16</v>
      </c>
      <c r="N24" s="384">
        <v>2</v>
      </c>
      <c r="O24" s="380" t="s">
        <v>34</v>
      </c>
      <c r="P24" s="392">
        <f>SUM(M24/N24)</f>
        <v>8</v>
      </c>
      <c r="Q24" s="396">
        <v>16</v>
      </c>
      <c r="R24" s="397">
        <v>0</v>
      </c>
      <c r="S24" s="398"/>
      <c r="T24" s="398"/>
      <c r="U24" s="391"/>
      <c r="V24" s="391"/>
      <c r="W24" s="391"/>
      <c r="X24" s="391"/>
    </row>
    <row r="25" spans="1:40" hidden="1">
      <c r="Q25" s="396">
        <v>9</v>
      </c>
      <c r="R25" s="397">
        <v>3.5</v>
      </c>
      <c r="S25" s="398"/>
      <c r="T25" s="398"/>
      <c r="U25" s="391"/>
      <c r="V25" s="391"/>
      <c r="W25" s="391"/>
      <c r="X25" s="391"/>
    </row>
    <row r="26" spans="1:40" hidden="1">
      <c r="B26" s="380" t="s">
        <v>188</v>
      </c>
      <c r="C26" s="381"/>
      <c r="D26" s="381"/>
      <c r="E26" s="381"/>
      <c r="F26" s="381"/>
      <c r="G26" s="381">
        <v>7.5</v>
      </c>
      <c r="H26" s="381"/>
      <c r="I26" s="381">
        <v>18</v>
      </c>
      <c r="J26" s="390"/>
      <c r="K26" s="390"/>
      <c r="L26" s="390"/>
      <c r="M26" s="388">
        <f>SUM(I26:K26)</f>
        <v>18</v>
      </c>
      <c r="N26" s="384">
        <v>1</v>
      </c>
      <c r="O26" s="380" t="s">
        <v>188</v>
      </c>
      <c r="P26" s="392">
        <f>SUM(M26/N26)</f>
        <v>18</v>
      </c>
      <c r="Q26" s="396">
        <v>18</v>
      </c>
      <c r="R26" s="397">
        <v>18</v>
      </c>
      <c r="S26" s="398"/>
      <c r="T26" s="398"/>
      <c r="U26" s="391"/>
      <c r="V26" s="391"/>
      <c r="W26" s="391"/>
      <c r="X26" s="391"/>
    </row>
    <row r="27" spans="1:40" hidden="1">
      <c r="S27" s="391"/>
      <c r="T27" s="391"/>
      <c r="U27" s="391"/>
      <c r="V27" s="391"/>
      <c r="W27" s="391"/>
      <c r="X27" s="391"/>
    </row>
    <row r="28" spans="1:40" hidden="1">
      <c r="B28" s="380" t="s">
        <v>154</v>
      </c>
      <c r="C28" s="392" t="e">
        <f>SUM(#REF!/A15)</f>
        <v>#REF!</v>
      </c>
      <c r="D28" s="381">
        <v>5</v>
      </c>
      <c r="E28" s="381">
        <v>18</v>
      </c>
      <c r="F28" s="381">
        <v>18</v>
      </c>
      <c r="G28" s="381"/>
      <c r="H28" s="381"/>
      <c r="I28" s="381">
        <v>3.5</v>
      </c>
      <c r="J28" s="381">
        <v>9</v>
      </c>
      <c r="K28" s="390"/>
      <c r="L28" s="390"/>
      <c r="M28" s="381">
        <v>23</v>
      </c>
      <c r="N28" s="390"/>
      <c r="O28" s="381">
        <v>21.5</v>
      </c>
      <c r="P28" s="381">
        <v>14</v>
      </c>
      <c r="Q28" s="388">
        <f>SUM(M28:P28)</f>
        <v>58.5</v>
      </c>
      <c r="R28" s="384">
        <v>11</v>
      </c>
      <c r="S28" s="380" t="s">
        <v>154</v>
      </c>
      <c r="T28" s="392">
        <f>SUM(Q28/R28)</f>
        <v>5.3181818181818183</v>
      </c>
      <c r="U28" s="386">
        <v>81</v>
      </c>
      <c r="V28" s="393">
        <f>SUM(Q28/U28)</f>
        <v>0.72222222222222221</v>
      </c>
      <c r="W28" s="391"/>
      <c r="X28" s="391"/>
    </row>
    <row r="29" spans="1:40" hidden="1">
      <c r="S29" s="391"/>
      <c r="T29" s="391"/>
      <c r="U29" s="391"/>
      <c r="V29" s="391"/>
      <c r="W29" s="391"/>
      <c r="X29" s="391"/>
      <c r="AA29" s="380" t="s">
        <v>243</v>
      </c>
      <c r="AB29" s="381">
        <v>21</v>
      </c>
      <c r="AC29" s="390"/>
      <c r="AD29" s="381">
        <v>18</v>
      </c>
      <c r="AE29" s="388">
        <f t="shared" ref="AE29" si="6">SUM(AB29:AD29)</f>
        <v>39</v>
      </c>
      <c r="AF29" s="384">
        <v>60</v>
      </c>
      <c r="AG29" s="380" t="s">
        <v>244</v>
      </c>
      <c r="AH29" s="389">
        <f t="shared" ref="AH29" si="7">SUM(AE29/AF29)</f>
        <v>0.65</v>
      </c>
      <c r="AL29" s="370">
        <v>2019</v>
      </c>
      <c r="AM29" s="370">
        <v>30</v>
      </c>
    </row>
    <row r="30" spans="1:40" hidden="1">
      <c r="A30" s="370">
        <v>3</v>
      </c>
    </row>
    <row r="31" spans="1:40" hidden="1"/>
    <row r="32" spans="1:40" hidden="1">
      <c r="A32" s="370">
        <v>7</v>
      </c>
      <c r="B32" s="380" t="s">
        <v>50</v>
      </c>
      <c r="C32" s="381">
        <v>16</v>
      </c>
      <c r="D32" s="381">
        <v>2</v>
      </c>
      <c r="E32" s="381">
        <v>9.5</v>
      </c>
      <c r="F32" s="381">
        <v>10</v>
      </c>
      <c r="G32" s="381"/>
      <c r="H32" s="381">
        <v>25.5</v>
      </c>
      <c r="I32" s="381">
        <v>1</v>
      </c>
      <c r="J32" s="381">
        <v>12</v>
      </c>
      <c r="K32" s="381">
        <v>12.5</v>
      </c>
      <c r="L32" s="382">
        <v>10</v>
      </c>
      <c r="M32" s="382">
        <v>7</v>
      </c>
      <c r="N32" s="382">
        <v>9</v>
      </c>
      <c r="O32" s="382">
        <v>13</v>
      </c>
      <c r="P32" s="382">
        <v>19</v>
      </c>
      <c r="Q32" s="383">
        <f>SUM(L32:P32)</f>
        <v>58</v>
      </c>
      <c r="R32" s="384">
        <v>18</v>
      </c>
      <c r="S32" s="380" t="s">
        <v>50</v>
      </c>
      <c r="T32" s="385">
        <f>SUM(Q32/R32)</f>
        <v>3.2222222222222223</v>
      </c>
      <c r="U32" s="386">
        <v>132</v>
      </c>
      <c r="V32" s="387">
        <f>SUM(Q32/U32)</f>
        <v>0.43939393939393939</v>
      </c>
      <c r="AN32"/>
    </row>
  </sheetData>
  <sortState xmlns:xlrd2="http://schemas.microsoft.com/office/spreadsheetml/2017/richdata2" ref="B5:W17">
    <sortCondition descending="1" ref="U5:U17"/>
  </sortState>
  <mergeCells count="1">
    <mergeCell ref="B1:U1"/>
  </mergeCells>
  <pageMargins left="0.7" right="0.7" top="0.75" bottom="0.75" header="0.3" footer="0.3"/>
  <headerFooter>
    <oddHeader>&amp;C&amp;"Calibri"&amp;10&amp;K000000 Internal Use Only&amp;1#_x000D_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3BAF8-34F4-4C0D-8815-84A3FEC5E04A}">
  <sheetPr>
    <tabColor theme="1"/>
  </sheetPr>
  <dimension ref="B2:Y18"/>
  <sheetViews>
    <sheetView showGridLines="0" topLeftCell="C1" zoomScaleNormal="100" workbookViewId="0">
      <selection activeCell="H20" sqref="H20"/>
    </sheetView>
  </sheetViews>
  <sheetFormatPr defaultRowHeight="25.5"/>
  <cols>
    <col min="3" max="3" width="9.140625" style="242"/>
    <col min="4" max="4" width="29.140625" customWidth="1"/>
    <col min="5" max="5" width="9.140625" customWidth="1"/>
    <col min="6" max="6" width="11.85546875" customWidth="1"/>
    <col min="7" max="7" width="10.85546875" customWidth="1"/>
    <col min="8" max="8" width="12.140625" customWidth="1"/>
    <col min="9" max="9" width="10.5703125" customWidth="1"/>
    <col min="11" max="11" width="4.28515625" customWidth="1"/>
    <col min="12" max="12" width="3.140625" customWidth="1"/>
    <col min="13" max="13" width="17.5703125" customWidth="1"/>
    <col min="14" max="14" width="9.85546875" customWidth="1"/>
    <col min="15" max="15" width="14.140625" customWidth="1"/>
    <col min="16" max="16" width="11" customWidth="1"/>
    <col min="17" max="17" width="11.140625" customWidth="1"/>
    <col min="18" max="18" width="12" customWidth="1"/>
    <col min="19" max="19" width="2.5703125" customWidth="1"/>
    <col min="20" max="20" width="13.5703125" customWidth="1"/>
    <col min="25" max="25" width="11.42578125" customWidth="1"/>
  </cols>
  <sheetData>
    <row r="2" spans="2:25">
      <c r="E2" s="718" t="s">
        <v>395</v>
      </c>
      <c r="F2" s="718"/>
      <c r="G2" s="718"/>
      <c r="H2" s="718"/>
      <c r="I2" s="718"/>
    </row>
    <row r="3" spans="2:25" ht="58.5">
      <c r="D3" s="350" t="s">
        <v>256</v>
      </c>
      <c r="E3" s="351" t="s">
        <v>271</v>
      </c>
      <c r="F3" s="351" t="s">
        <v>272</v>
      </c>
      <c r="G3" s="351" t="s">
        <v>257</v>
      </c>
      <c r="H3" s="351" t="s">
        <v>258</v>
      </c>
      <c r="I3" s="351" t="s">
        <v>259</v>
      </c>
      <c r="J3" s="243" t="s">
        <v>270</v>
      </c>
      <c r="M3" s="327" t="s">
        <v>256</v>
      </c>
      <c r="N3" s="328" t="s">
        <v>271</v>
      </c>
      <c r="O3" s="328" t="s">
        <v>272</v>
      </c>
      <c r="P3" s="328" t="s">
        <v>257</v>
      </c>
      <c r="Q3" s="328" t="s">
        <v>258</v>
      </c>
      <c r="R3" s="328" t="s">
        <v>259</v>
      </c>
      <c r="T3" s="327" t="s">
        <v>256</v>
      </c>
      <c r="U3" s="328" t="s">
        <v>271</v>
      </c>
      <c r="V3" s="328" t="s">
        <v>272</v>
      </c>
      <c r="W3" s="328" t="s">
        <v>257</v>
      </c>
      <c r="X3" s="328" t="s">
        <v>258</v>
      </c>
      <c r="Y3" s="328" t="s">
        <v>259</v>
      </c>
    </row>
    <row r="4" spans="2:25">
      <c r="C4" s="242">
        <v>1</v>
      </c>
      <c r="D4" s="341" t="s">
        <v>408</v>
      </c>
      <c r="E4" s="244">
        <v>4</v>
      </c>
      <c r="F4" s="244">
        <v>1</v>
      </c>
      <c r="G4" s="244">
        <v>2</v>
      </c>
      <c r="H4" s="244">
        <v>2</v>
      </c>
      <c r="I4" s="245">
        <f t="shared" ref="I4:I15" si="0">AVERAGE(E4:H4)</f>
        <v>2.25</v>
      </c>
      <c r="J4" s="245">
        <f t="shared" ref="J4:J15" si="1">AVERAGE(E4:I4)</f>
        <v>2.25</v>
      </c>
      <c r="L4">
        <v>1</v>
      </c>
      <c r="M4" s="341" t="s">
        <v>408</v>
      </c>
      <c r="N4" s="244">
        <v>3</v>
      </c>
      <c r="O4" s="347">
        <v>74.599999999999994</v>
      </c>
      <c r="P4" s="347">
        <v>5.2</v>
      </c>
      <c r="Q4" s="347">
        <v>4.5</v>
      </c>
      <c r="R4" s="348">
        <v>0.60299999999999998</v>
      </c>
      <c r="T4" s="340" t="s">
        <v>262</v>
      </c>
      <c r="U4" s="244">
        <v>2</v>
      </c>
      <c r="V4" s="347">
        <v>75.319999999999993</v>
      </c>
      <c r="W4" s="347">
        <v>4.5599999999999996</v>
      </c>
      <c r="X4" s="347">
        <v>3.64</v>
      </c>
      <c r="Y4" s="348">
        <v>0.49619999999999997</v>
      </c>
    </row>
    <row r="5" spans="2:25">
      <c r="C5" s="242">
        <v>2</v>
      </c>
      <c r="D5" s="341" t="s">
        <v>267</v>
      </c>
      <c r="E5" s="244">
        <v>4</v>
      </c>
      <c r="F5" s="244">
        <v>2</v>
      </c>
      <c r="G5" s="244">
        <v>3</v>
      </c>
      <c r="H5" s="244">
        <v>1</v>
      </c>
      <c r="I5" s="245">
        <f t="shared" si="0"/>
        <v>2.5</v>
      </c>
      <c r="J5" s="245">
        <f t="shared" si="1"/>
        <v>2.5</v>
      </c>
      <c r="L5">
        <v>2</v>
      </c>
      <c r="M5" s="341" t="s">
        <v>267</v>
      </c>
      <c r="N5" s="244">
        <v>3</v>
      </c>
      <c r="O5" s="347">
        <v>74.92</v>
      </c>
      <c r="P5" s="347">
        <v>5.17</v>
      </c>
      <c r="Q5" s="347">
        <v>4.83</v>
      </c>
      <c r="R5" s="348">
        <v>0.65910000000000002</v>
      </c>
      <c r="T5" s="340" t="s">
        <v>269</v>
      </c>
      <c r="U5" s="244">
        <v>4</v>
      </c>
      <c r="V5" s="347">
        <v>75.87</v>
      </c>
      <c r="W5" s="347">
        <v>4.83</v>
      </c>
      <c r="X5" s="347">
        <v>2.89</v>
      </c>
      <c r="Y5" s="348">
        <v>0.39389999999999997</v>
      </c>
    </row>
    <row r="6" spans="2:25">
      <c r="B6">
        <v>3</v>
      </c>
      <c r="C6" s="242">
        <v>3</v>
      </c>
      <c r="D6" s="341" t="s">
        <v>263</v>
      </c>
      <c r="E6" s="244">
        <v>4</v>
      </c>
      <c r="F6" s="244">
        <v>5.5</v>
      </c>
      <c r="G6" s="244">
        <v>1</v>
      </c>
      <c r="H6" s="244">
        <v>3</v>
      </c>
      <c r="I6" s="245">
        <f t="shared" si="0"/>
        <v>3.375</v>
      </c>
      <c r="J6" s="245">
        <f t="shared" si="1"/>
        <v>3.375</v>
      </c>
      <c r="L6">
        <v>3</v>
      </c>
      <c r="M6" s="340" t="s">
        <v>262</v>
      </c>
      <c r="N6" s="244">
        <v>2</v>
      </c>
      <c r="O6" s="347">
        <v>75.319999999999993</v>
      </c>
      <c r="P6" s="347">
        <v>4.5599999999999996</v>
      </c>
      <c r="Q6" s="347">
        <v>3.64</v>
      </c>
      <c r="R6" s="348">
        <v>0.49619999999999997</v>
      </c>
      <c r="T6" s="340" t="s">
        <v>265</v>
      </c>
      <c r="U6" s="244">
        <v>1</v>
      </c>
      <c r="V6" s="347">
        <v>75.88</v>
      </c>
      <c r="W6" s="347">
        <v>4.67</v>
      </c>
      <c r="X6" s="347">
        <v>3.61</v>
      </c>
      <c r="Y6" s="348">
        <v>0.4924</v>
      </c>
    </row>
    <row r="7" spans="2:25">
      <c r="C7" s="242">
        <v>4</v>
      </c>
      <c r="D7" s="340" t="s">
        <v>269</v>
      </c>
      <c r="E7" s="244">
        <v>1</v>
      </c>
      <c r="F7" s="244">
        <v>4</v>
      </c>
      <c r="G7" s="244">
        <v>5</v>
      </c>
      <c r="H7" s="244">
        <v>9</v>
      </c>
      <c r="I7" s="245">
        <f t="shared" si="0"/>
        <v>4.75</v>
      </c>
      <c r="J7" s="245">
        <f t="shared" si="1"/>
        <v>4.75</v>
      </c>
      <c r="L7">
        <v>4</v>
      </c>
      <c r="M7" s="340" t="s">
        <v>269</v>
      </c>
      <c r="N7" s="244">
        <v>4</v>
      </c>
      <c r="O7" s="347">
        <v>75.87</v>
      </c>
      <c r="P7" s="347">
        <v>4.83</v>
      </c>
      <c r="Q7" s="347">
        <v>2.89</v>
      </c>
      <c r="R7" s="348">
        <v>0.39389999999999997</v>
      </c>
      <c r="T7" s="340" t="s">
        <v>260</v>
      </c>
      <c r="U7" s="244">
        <v>1</v>
      </c>
      <c r="V7" s="347">
        <v>76.47</v>
      </c>
      <c r="W7" s="347">
        <v>5.16</v>
      </c>
      <c r="X7" s="347">
        <v>3.66</v>
      </c>
      <c r="Y7" s="348">
        <v>0.4929</v>
      </c>
    </row>
    <row r="8" spans="2:25">
      <c r="B8">
        <v>5</v>
      </c>
      <c r="C8" s="242">
        <v>5</v>
      </c>
      <c r="D8" s="340" t="s">
        <v>262</v>
      </c>
      <c r="E8" s="244">
        <v>8.5</v>
      </c>
      <c r="F8" s="244">
        <v>3</v>
      </c>
      <c r="G8" s="244">
        <v>7</v>
      </c>
      <c r="H8" s="244">
        <v>6</v>
      </c>
      <c r="I8" s="245">
        <f t="shared" si="0"/>
        <v>6.125</v>
      </c>
      <c r="J8" s="245">
        <f t="shared" si="1"/>
        <v>6.125</v>
      </c>
      <c r="L8">
        <v>5</v>
      </c>
      <c r="M8" s="340" t="s">
        <v>265</v>
      </c>
      <c r="N8" s="244">
        <v>1</v>
      </c>
      <c r="O8" s="347">
        <v>75.88</v>
      </c>
      <c r="P8" s="347">
        <v>4.67</v>
      </c>
      <c r="Q8" s="347">
        <v>3.61</v>
      </c>
      <c r="R8" s="348">
        <v>0.4924</v>
      </c>
      <c r="T8" s="340" t="s">
        <v>264</v>
      </c>
      <c r="U8" s="244">
        <v>3</v>
      </c>
      <c r="V8" s="347">
        <v>77.069999999999993</v>
      </c>
      <c r="W8" s="347">
        <v>4.33</v>
      </c>
      <c r="X8" s="347">
        <v>2.89</v>
      </c>
      <c r="Y8" s="348">
        <v>0.39389999999999997</v>
      </c>
    </row>
    <row r="9" spans="2:25">
      <c r="B9">
        <v>6</v>
      </c>
      <c r="C9" s="242">
        <v>6</v>
      </c>
      <c r="D9" s="329" t="s">
        <v>268</v>
      </c>
      <c r="E9" s="244">
        <v>4</v>
      </c>
      <c r="F9" s="244">
        <v>7</v>
      </c>
      <c r="G9" s="244">
        <v>10</v>
      </c>
      <c r="H9" s="244">
        <v>4</v>
      </c>
      <c r="I9" s="245">
        <f t="shared" si="0"/>
        <v>6.25</v>
      </c>
      <c r="J9" s="245">
        <f t="shared" si="1"/>
        <v>6.25</v>
      </c>
      <c r="L9">
        <v>6</v>
      </c>
      <c r="M9" s="341" t="s">
        <v>263</v>
      </c>
      <c r="N9" s="244">
        <v>3</v>
      </c>
      <c r="O9" s="347">
        <v>75.88</v>
      </c>
      <c r="P9" s="347">
        <v>5.72</v>
      </c>
      <c r="Q9" s="347">
        <v>4.28</v>
      </c>
      <c r="R9" s="348">
        <v>0.58330000000000004</v>
      </c>
      <c r="T9" s="340" t="s">
        <v>261</v>
      </c>
      <c r="U9" s="244">
        <v>2</v>
      </c>
      <c r="V9" s="347">
        <v>77.48</v>
      </c>
      <c r="W9" s="347">
        <v>3.95</v>
      </c>
      <c r="X9" s="347">
        <v>2.5</v>
      </c>
      <c r="Y9" s="348">
        <v>0.33689999999999998</v>
      </c>
    </row>
    <row r="10" spans="2:25">
      <c r="B10">
        <v>7</v>
      </c>
      <c r="C10" s="242">
        <v>7</v>
      </c>
      <c r="D10" s="340" t="s">
        <v>260</v>
      </c>
      <c r="E10" s="244">
        <v>11.5</v>
      </c>
      <c r="F10" s="244">
        <v>8</v>
      </c>
      <c r="G10" s="244">
        <v>4</v>
      </c>
      <c r="H10" s="244">
        <v>5</v>
      </c>
      <c r="I10" s="245">
        <f t="shared" si="0"/>
        <v>7.125</v>
      </c>
      <c r="J10" s="245">
        <f t="shared" si="1"/>
        <v>7.125</v>
      </c>
      <c r="L10">
        <v>7</v>
      </c>
      <c r="M10" s="329" t="s">
        <v>268</v>
      </c>
      <c r="N10" s="244">
        <v>3</v>
      </c>
      <c r="O10" s="347">
        <v>76.42</v>
      </c>
      <c r="P10" s="347">
        <v>4.2</v>
      </c>
      <c r="Q10" s="347">
        <v>3.74</v>
      </c>
      <c r="R10" s="348">
        <v>0.50349999999999995</v>
      </c>
      <c r="U10" s="352">
        <v>13</v>
      </c>
      <c r="V10" s="596">
        <f>AVERAGE(V4:V9)</f>
        <v>76.348333333333329</v>
      </c>
      <c r="W10" s="352">
        <f>AVERAGE(W4:W9)</f>
        <v>4.583333333333333</v>
      </c>
      <c r="X10" s="352">
        <f>AVERAGE(X4:X9)</f>
        <v>3.1983333333333337</v>
      </c>
      <c r="Y10" s="349">
        <f>AVERAGE(Y4:Y9)</f>
        <v>0.43436666666666662</v>
      </c>
    </row>
    <row r="11" spans="2:25">
      <c r="B11">
        <v>8</v>
      </c>
      <c r="C11" s="242">
        <v>8</v>
      </c>
      <c r="D11" s="340" t="s">
        <v>265</v>
      </c>
      <c r="E11" s="244">
        <v>11.5</v>
      </c>
      <c r="F11" s="244">
        <v>5.5</v>
      </c>
      <c r="G11" s="244">
        <v>6</v>
      </c>
      <c r="H11" s="244">
        <v>7</v>
      </c>
      <c r="I11" s="245">
        <f t="shared" si="0"/>
        <v>7.5</v>
      </c>
      <c r="J11" s="245">
        <f t="shared" si="1"/>
        <v>7.5</v>
      </c>
      <c r="L11">
        <v>8</v>
      </c>
      <c r="M11" s="340" t="s">
        <v>260</v>
      </c>
      <c r="N11" s="244">
        <v>1</v>
      </c>
      <c r="O11" s="347">
        <v>76.47</v>
      </c>
      <c r="P11" s="347">
        <v>5.16</v>
      </c>
      <c r="Q11" s="347">
        <v>3.66</v>
      </c>
      <c r="R11" s="348">
        <v>0.4929</v>
      </c>
      <c r="U11" s="1"/>
    </row>
    <row r="12" spans="2:25">
      <c r="C12" s="242">
        <v>9</v>
      </c>
      <c r="D12" s="340" t="s">
        <v>264</v>
      </c>
      <c r="E12" s="244">
        <v>4</v>
      </c>
      <c r="F12" s="244">
        <v>9</v>
      </c>
      <c r="G12" s="244">
        <v>9</v>
      </c>
      <c r="H12" s="244">
        <v>10</v>
      </c>
      <c r="I12" s="245">
        <f t="shared" si="0"/>
        <v>8</v>
      </c>
      <c r="J12" s="245">
        <f t="shared" si="1"/>
        <v>8</v>
      </c>
      <c r="L12">
        <v>9</v>
      </c>
      <c r="M12" s="340" t="s">
        <v>264</v>
      </c>
      <c r="N12" s="244">
        <v>3</v>
      </c>
      <c r="O12" s="347">
        <v>77.069999999999993</v>
      </c>
      <c r="P12" s="347">
        <v>4.33</v>
      </c>
      <c r="Q12" s="347">
        <v>2.89</v>
      </c>
      <c r="R12" s="348">
        <v>0.39389999999999997</v>
      </c>
      <c r="T12" s="341" t="s">
        <v>408</v>
      </c>
      <c r="U12" s="244">
        <v>3</v>
      </c>
      <c r="V12" s="347">
        <v>74.599999999999994</v>
      </c>
      <c r="W12" s="347">
        <v>5.2</v>
      </c>
      <c r="X12" s="347">
        <v>4.5</v>
      </c>
      <c r="Y12" s="348">
        <v>0.60299999999999998</v>
      </c>
    </row>
    <row r="13" spans="2:25">
      <c r="C13" s="242">
        <v>10</v>
      </c>
      <c r="D13" s="341" t="s">
        <v>266</v>
      </c>
      <c r="E13" s="244">
        <v>8.5</v>
      </c>
      <c r="F13" s="244">
        <v>10</v>
      </c>
      <c r="G13" s="244">
        <v>8</v>
      </c>
      <c r="H13" s="244">
        <v>8</v>
      </c>
      <c r="I13" s="245">
        <f t="shared" si="0"/>
        <v>8.625</v>
      </c>
      <c r="J13" s="245">
        <f t="shared" si="1"/>
        <v>8.625</v>
      </c>
      <c r="L13">
        <v>10</v>
      </c>
      <c r="M13" s="341" t="s">
        <v>266</v>
      </c>
      <c r="N13" s="244">
        <v>2</v>
      </c>
      <c r="O13" s="347">
        <v>77.150000000000006</v>
      </c>
      <c r="P13" s="347">
        <v>4.5</v>
      </c>
      <c r="Q13" s="347">
        <v>3.11</v>
      </c>
      <c r="R13" s="348">
        <v>0.42420000000000002</v>
      </c>
      <c r="T13" s="341" t="s">
        <v>267</v>
      </c>
      <c r="U13" s="244">
        <v>3</v>
      </c>
      <c r="V13" s="347">
        <v>74.92</v>
      </c>
      <c r="W13" s="347">
        <v>5.17</v>
      </c>
      <c r="X13" s="347">
        <v>4.83</v>
      </c>
      <c r="Y13" s="348">
        <v>0.65910000000000002</v>
      </c>
    </row>
    <row r="14" spans="2:25">
      <c r="C14" s="242">
        <v>11</v>
      </c>
      <c r="D14" s="341" t="s">
        <v>381</v>
      </c>
      <c r="E14" s="244">
        <v>8.5</v>
      </c>
      <c r="F14" s="244">
        <v>12</v>
      </c>
      <c r="G14" s="244">
        <v>11</v>
      </c>
      <c r="H14" s="244">
        <v>11</v>
      </c>
      <c r="I14" s="245">
        <f t="shared" si="0"/>
        <v>10.625</v>
      </c>
      <c r="J14" s="245">
        <f t="shared" si="1"/>
        <v>10.625</v>
      </c>
      <c r="L14">
        <v>11</v>
      </c>
      <c r="M14" s="340" t="s">
        <v>261</v>
      </c>
      <c r="N14" s="244">
        <v>2</v>
      </c>
      <c r="O14" s="347">
        <v>77.48</v>
      </c>
      <c r="P14" s="347">
        <v>3.95</v>
      </c>
      <c r="Q14" s="347">
        <v>2.5</v>
      </c>
      <c r="R14" s="348">
        <v>0.33689999999999998</v>
      </c>
      <c r="T14" s="341" t="s">
        <v>263</v>
      </c>
      <c r="U14" s="244">
        <v>3</v>
      </c>
      <c r="V14" s="347">
        <v>75.88</v>
      </c>
      <c r="W14" s="347">
        <v>5.72</v>
      </c>
      <c r="X14" s="347">
        <v>4.28</v>
      </c>
      <c r="Y14" s="348">
        <v>0.58330000000000004</v>
      </c>
    </row>
    <row r="15" spans="2:25">
      <c r="B15">
        <v>12</v>
      </c>
      <c r="C15" s="242">
        <v>12</v>
      </c>
      <c r="D15" s="340" t="s">
        <v>261</v>
      </c>
      <c r="E15" s="244">
        <v>8.5</v>
      </c>
      <c r="F15" s="244">
        <v>11</v>
      </c>
      <c r="G15" s="244">
        <v>12</v>
      </c>
      <c r="H15" s="244">
        <v>12</v>
      </c>
      <c r="I15" s="245">
        <f t="shared" si="0"/>
        <v>10.875</v>
      </c>
      <c r="J15" s="245">
        <f t="shared" si="1"/>
        <v>10.875</v>
      </c>
      <c r="L15">
        <v>12</v>
      </c>
      <c r="M15" s="341" t="s">
        <v>381</v>
      </c>
      <c r="N15" s="244">
        <v>2</v>
      </c>
      <c r="O15" s="347">
        <v>78.819999999999993</v>
      </c>
      <c r="P15" s="347">
        <v>4.0599999999999996</v>
      </c>
      <c r="Q15" s="347">
        <v>2.71</v>
      </c>
      <c r="R15" s="348">
        <v>0.36799999999999999</v>
      </c>
      <c r="T15" s="329" t="s">
        <v>268</v>
      </c>
      <c r="U15" s="244">
        <v>3</v>
      </c>
      <c r="V15" s="347">
        <v>76.42</v>
      </c>
      <c r="W15" s="347">
        <v>4.2</v>
      </c>
      <c r="X15" s="347">
        <v>3.74</v>
      </c>
      <c r="Y15" s="348">
        <v>0.50349999999999995</v>
      </c>
    </row>
    <row r="16" spans="2:25">
      <c r="T16" s="341" t="s">
        <v>266</v>
      </c>
      <c r="U16" s="244">
        <v>2</v>
      </c>
      <c r="V16" s="347">
        <v>77.150000000000006</v>
      </c>
      <c r="W16" s="347">
        <v>4.5</v>
      </c>
      <c r="X16" s="347">
        <v>3.11</v>
      </c>
      <c r="Y16" s="348">
        <v>0.42420000000000002</v>
      </c>
    </row>
    <row r="17" spans="20:25">
      <c r="T17" s="341" t="s">
        <v>381</v>
      </c>
      <c r="U17" s="244">
        <v>2</v>
      </c>
      <c r="V17" s="347">
        <v>78.819999999999993</v>
      </c>
      <c r="W17" s="347">
        <v>4.0599999999999996</v>
      </c>
      <c r="X17" s="347">
        <v>2.71</v>
      </c>
      <c r="Y17" s="348">
        <v>0.36799999999999999</v>
      </c>
    </row>
    <row r="18" spans="20:25">
      <c r="U18" s="352">
        <v>16</v>
      </c>
      <c r="V18" s="596">
        <f>AVERAGE(V12:V17)</f>
        <v>76.298333333333332</v>
      </c>
      <c r="W18" s="352">
        <f>AVERAGE(W12:W17)</f>
        <v>4.8083333333333327</v>
      </c>
      <c r="X18" s="352">
        <f>AVERAGE(X12:X17)</f>
        <v>3.8616666666666668</v>
      </c>
      <c r="Y18" s="349">
        <f>AVERAGE(Y12:Y17)</f>
        <v>0.52351666666666663</v>
      </c>
    </row>
  </sheetData>
  <sortState xmlns:xlrd2="http://schemas.microsoft.com/office/spreadsheetml/2017/richdata2" ref="M4:R15">
    <sortCondition ref="O4:O15"/>
  </sortState>
  <mergeCells count="1">
    <mergeCell ref="E2:I2"/>
  </mergeCells>
  <pageMargins left="0.7" right="0.7" top="0.75" bottom="0.75" header="0.3" footer="0.3"/>
  <headerFooter>
    <oddHeader>&amp;C&amp;"Calibri"&amp;10&amp;K000000 Internal Use Only&amp;1#_x000D_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5A458-B516-4B84-95F5-6258A20D56FE}">
  <sheetPr>
    <tabColor theme="9" tint="-0.249977111117893"/>
  </sheetPr>
  <dimension ref="B2:G20"/>
  <sheetViews>
    <sheetView showGridLines="0" workbookViewId="0">
      <selection activeCell="K12" sqref="K12"/>
    </sheetView>
  </sheetViews>
  <sheetFormatPr defaultRowHeight="15"/>
  <cols>
    <col min="3" max="3" width="20.7109375" customWidth="1"/>
    <col min="4" max="4" width="11.28515625" customWidth="1"/>
    <col min="5" max="5" width="11.7109375" customWidth="1"/>
    <col min="6" max="6" width="14.140625" customWidth="1"/>
    <col min="7" max="7" width="12.28515625" customWidth="1"/>
  </cols>
  <sheetData>
    <row r="2" spans="2:7" ht="29.85" customHeight="1">
      <c r="B2" s="840" t="s">
        <v>223</v>
      </c>
      <c r="C2" s="840"/>
      <c r="D2" s="840"/>
      <c r="E2" s="840"/>
      <c r="F2" s="840"/>
      <c r="G2" s="840"/>
    </row>
    <row r="3" spans="2:7" ht="31.7" customHeight="1">
      <c r="B3" s="841" t="s">
        <v>206</v>
      </c>
      <c r="C3" s="841"/>
      <c r="D3" s="841"/>
      <c r="E3" s="841"/>
      <c r="F3" s="841"/>
      <c r="G3" s="841"/>
    </row>
    <row r="4" spans="2:7" ht="40.5">
      <c r="B4" s="190" t="s">
        <v>222</v>
      </c>
      <c r="C4" s="155" t="s">
        <v>46</v>
      </c>
      <c r="D4" s="155" t="s">
        <v>54</v>
      </c>
      <c r="E4" s="155" t="s">
        <v>170</v>
      </c>
      <c r="F4" s="155" t="s">
        <v>207</v>
      </c>
      <c r="G4" s="184" t="s">
        <v>182</v>
      </c>
    </row>
    <row r="5" spans="2:7" ht="24.95" customHeight="1">
      <c r="B5" s="358">
        <v>1</v>
      </c>
      <c r="C5" s="155" t="s">
        <v>34</v>
      </c>
      <c r="D5" s="154">
        <v>2020</v>
      </c>
      <c r="E5" s="154">
        <v>0</v>
      </c>
      <c r="F5" s="154">
        <v>23</v>
      </c>
      <c r="G5" s="185">
        <f t="shared" ref="G5:G16" si="0">SUM(E5/F5)</f>
        <v>0</v>
      </c>
    </row>
    <row r="6" spans="2:7" ht="24.95" customHeight="1">
      <c r="B6" s="842">
        <v>2</v>
      </c>
      <c r="C6" s="155" t="s">
        <v>37</v>
      </c>
      <c r="D6" s="154">
        <v>2025</v>
      </c>
      <c r="E6" s="154">
        <v>0</v>
      </c>
      <c r="F6" s="154">
        <v>21</v>
      </c>
      <c r="G6" s="185">
        <f t="shared" si="0"/>
        <v>0</v>
      </c>
    </row>
    <row r="7" spans="2:7" ht="24.95" customHeight="1">
      <c r="B7" s="843"/>
      <c r="C7" s="155" t="s">
        <v>35</v>
      </c>
      <c r="D7" s="154">
        <v>2025</v>
      </c>
      <c r="E7" s="154">
        <v>0</v>
      </c>
      <c r="F7" s="154">
        <v>21</v>
      </c>
      <c r="G7" s="185">
        <f t="shared" si="0"/>
        <v>0</v>
      </c>
    </row>
    <row r="8" spans="2:7" ht="24.95" customHeight="1">
      <c r="B8" s="358">
        <v>3</v>
      </c>
      <c r="C8" s="155" t="s">
        <v>50</v>
      </c>
      <c r="D8" s="154">
        <v>2019</v>
      </c>
      <c r="E8" s="154">
        <v>1</v>
      </c>
      <c r="F8" s="154">
        <v>30</v>
      </c>
      <c r="G8" s="185">
        <f t="shared" si="0"/>
        <v>3.3333333333333333E-2</v>
      </c>
    </row>
    <row r="9" spans="2:7" ht="24.95" customHeight="1">
      <c r="B9" s="842">
        <v>4</v>
      </c>
      <c r="C9" s="155" t="s">
        <v>31</v>
      </c>
      <c r="D9" s="154">
        <v>2011</v>
      </c>
      <c r="E9" s="154">
        <v>1</v>
      </c>
      <c r="F9" s="154">
        <v>21</v>
      </c>
      <c r="G9" s="185">
        <f t="shared" si="0"/>
        <v>4.7619047619047616E-2</v>
      </c>
    </row>
    <row r="10" spans="2:7" ht="24.95" customHeight="1">
      <c r="B10" s="843"/>
      <c r="C10" s="155" t="s">
        <v>65</v>
      </c>
      <c r="D10" s="154">
        <v>2025</v>
      </c>
      <c r="E10" s="154">
        <v>1</v>
      </c>
      <c r="F10" s="154">
        <v>21</v>
      </c>
      <c r="G10" s="185">
        <f t="shared" si="0"/>
        <v>4.7619047619047616E-2</v>
      </c>
    </row>
    <row r="11" spans="2:7" ht="24.95" customHeight="1">
      <c r="B11" s="358">
        <v>5</v>
      </c>
      <c r="C11" s="155" t="s">
        <v>34</v>
      </c>
      <c r="D11" s="154">
        <v>2017</v>
      </c>
      <c r="E11" s="154">
        <v>2</v>
      </c>
      <c r="F11" s="154">
        <v>30</v>
      </c>
      <c r="G11" s="185">
        <f t="shared" si="0"/>
        <v>6.6666666666666666E-2</v>
      </c>
    </row>
    <row r="12" spans="2:7" ht="24.95" customHeight="1">
      <c r="B12" s="358">
        <v>6</v>
      </c>
      <c r="C12" s="155" t="s">
        <v>39</v>
      </c>
      <c r="D12" s="154">
        <v>2015</v>
      </c>
      <c r="E12" s="154">
        <v>2</v>
      </c>
      <c r="F12" s="154">
        <v>25</v>
      </c>
      <c r="G12" s="185">
        <f t="shared" si="0"/>
        <v>0.08</v>
      </c>
    </row>
    <row r="13" spans="2:7" ht="24.95" customHeight="1">
      <c r="B13" s="358">
        <v>7</v>
      </c>
      <c r="C13" s="155" t="s">
        <v>65</v>
      </c>
      <c r="D13" s="154">
        <v>2020</v>
      </c>
      <c r="E13" s="154">
        <v>2</v>
      </c>
      <c r="F13" s="154">
        <v>23</v>
      </c>
      <c r="G13" s="185">
        <f t="shared" si="0"/>
        <v>8.6956521739130432E-2</v>
      </c>
    </row>
    <row r="14" spans="2:7" ht="24.95" customHeight="1">
      <c r="B14" s="358">
        <v>8</v>
      </c>
      <c r="C14" s="155" t="s">
        <v>33</v>
      </c>
      <c r="D14" s="154">
        <v>2014</v>
      </c>
      <c r="E14" s="154">
        <v>2</v>
      </c>
      <c r="F14" s="154">
        <v>20</v>
      </c>
      <c r="G14" s="185">
        <f t="shared" si="0"/>
        <v>0.1</v>
      </c>
    </row>
    <row r="15" spans="2:7" ht="24.95" customHeight="1">
      <c r="B15" s="358">
        <v>9</v>
      </c>
      <c r="C15" s="155" t="s">
        <v>35</v>
      </c>
      <c r="D15" s="154">
        <v>2018</v>
      </c>
      <c r="E15" s="154">
        <v>3.5</v>
      </c>
      <c r="F15" s="154">
        <v>30</v>
      </c>
      <c r="G15" s="185">
        <f t="shared" si="0"/>
        <v>0.11666666666666667</v>
      </c>
    </row>
    <row r="16" spans="2:7" ht="24.95" customHeight="1">
      <c r="B16" s="358">
        <v>10</v>
      </c>
      <c r="C16" s="155" t="s">
        <v>50</v>
      </c>
      <c r="D16" s="154">
        <v>2017</v>
      </c>
      <c r="E16" s="154">
        <v>4.5</v>
      </c>
      <c r="F16" s="154">
        <v>30</v>
      </c>
      <c r="G16" s="185">
        <f t="shared" si="0"/>
        <v>0.15</v>
      </c>
    </row>
    <row r="17" spans="2:7" ht="24.95" customHeight="1">
      <c r="B17" s="186"/>
    </row>
    <row r="18" spans="2:7" ht="24.95" customHeight="1">
      <c r="B18" s="186"/>
      <c r="C18" s="155" t="s">
        <v>55</v>
      </c>
      <c r="D18" s="154">
        <v>2020</v>
      </c>
      <c r="E18" s="154">
        <v>3.5</v>
      </c>
      <c r="F18" s="154">
        <v>23</v>
      </c>
      <c r="G18" s="185">
        <f>SUM(E18/F18)</f>
        <v>0.15217391304347827</v>
      </c>
    </row>
    <row r="19" spans="2:7" ht="24.95" customHeight="1">
      <c r="C19" s="187" t="s">
        <v>66</v>
      </c>
      <c r="D19" s="188">
        <v>2016</v>
      </c>
      <c r="E19" s="188">
        <v>3.5</v>
      </c>
      <c r="F19" s="188">
        <v>23</v>
      </c>
      <c r="G19" s="189">
        <f>SUM(E19/F19)</f>
        <v>0.15217391304347827</v>
      </c>
    </row>
    <row r="20" spans="2:7" ht="24.95" customHeight="1">
      <c r="C20" s="155" t="s">
        <v>121</v>
      </c>
      <c r="D20" s="154">
        <v>2015</v>
      </c>
      <c r="E20" s="154">
        <v>4</v>
      </c>
      <c r="F20" s="154">
        <v>26</v>
      </c>
      <c r="G20" s="185">
        <f>SUM(E20/F20)</f>
        <v>0.15384615384615385</v>
      </c>
    </row>
  </sheetData>
  <sortState xmlns:xlrd2="http://schemas.microsoft.com/office/spreadsheetml/2017/richdata2" ref="C5:G20">
    <sortCondition ref="G5:G20"/>
  </sortState>
  <mergeCells count="4">
    <mergeCell ref="B2:G2"/>
    <mergeCell ref="B3:G3"/>
    <mergeCell ref="B6:B7"/>
    <mergeCell ref="B9:B10"/>
  </mergeCells>
  <pageMargins left="0.7" right="0.7" top="0.75" bottom="0.75" header="0.3" footer="0.3"/>
  <headerFooter>
    <oddHeader>&amp;C&amp;"Calibri"&amp;10&amp;K000000 Internal Use Only&amp;1#_x000D_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-0.249977111117893"/>
  </sheetPr>
  <dimension ref="A1:AT44"/>
  <sheetViews>
    <sheetView showGridLines="0" zoomScaleNormal="100" workbookViewId="0">
      <selection activeCell="O14" sqref="O14"/>
    </sheetView>
  </sheetViews>
  <sheetFormatPr defaultRowHeight="15"/>
  <cols>
    <col min="2" max="2" width="13.28515625" customWidth="1"/>
    <col min="3" max="6" width="5.5703125" customWidth="1"/>
    <col min="7" max="7" width="6.42578125" customWidth="1"/>
    <col min="8" max="8" width="6" customWidth="1"/>
    <col min="9" max="10" width="5.7109375" customWidth="1"/>
    <col min="11" max="12" width="6.85546875" customWidth="1"/>
    <col min="13" max="13" width="7" customWidth="1"/>
    <col min="14" max="14" width="7.42578125" customWidth="1"/>
    <col min="15" max="15" width="15.7109375" customWidth="1"/>
    <col min="16" max="16" width="8.42578125" customWidth="1"/>
    <col min="17" max="17" width="5.5703125" customWidth="1"/>
    <col min="18" max="18" width="5.85546875" customWidth="1"/>
    <col min="21" max="21" width="28.7109375" customWidth="1"/>
    <col min="22" max="22" width="23.28515625" customWidth="1"/>
    <col min="23" max="23" width="16.85546875" customWidth="1"/>
    <col min="24" max="24" width="17.85546875" customWidth="1"/>
  </cols>
  <sheetData>
    <row r="1" spans="1:46" ht="9" customHeight="1">
      <c r="B1" s="838" t="s">
        <v>245</v>
      </c>
      <c r="C1" s="838"/>
      <c r="D1" s="838"/>
      <c r="E1" s="838"/>
      <c r="F1" s="838"/>
      <c r="G1" s="838"/>
      <c r="H1" s="838"/>
      <c r="I1" s="838"/>
      <c r="J1" s="838"/>
      <c r="K1" s="838"/>
      <c r="L1" s="838"/>
      <c r="M1" s="838"/>
      <c r="N1" s="838"/>
      <c r="O1" s="838"/>
    </row>
    <row r="2" spans="1:46" ht="25.5" customHeight="1"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  <c r="O2" s="838"/>
      <c r="P2" s="128"/>
      <c r="Q2" s="128"/>
      <c r="R2" s="128"/>
      <c r="T2" s="838" t="s">
        <v>227</v>
      </c>
      <c r="U2" s="838"/>
      <c r="V2" s="838"/>
      <c r="W2" s="838"/>
      <c r="X2" s="838"/>
      <c r="Y2" s="83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</row>
    <row r="3" spans="1:46" ht="15" customHeight="1">
      <c r="B3" s="422" t="s">
        <v>96</v>
      </c>
      <c r="C3" s="375">
        <v>4</v>
      </c>
      <c r="D3" s="375">
        <v>4</v>
      </c>
      <c r="E3" s="375">
        <v>3</v>
      </c>
      <c r="F3" s="375">
        <v>4</v>
      </c>
      <c r="G3" s="375">
        <v>4</v>
      </c>
      <c r="H3" s="375">
        <v>3</v>
      </c>
      <c r="I3" s="375">
        <v>4</v>
      </c>
      <c r="J3" s="375">
        <v>3</v>
      </c>
      <c r="K3" s="373">
        <v>4</v>
      </c>
      <c r="L3" s="373">
        <v>4</v>
      </c>
      <c r="N3" s="128"/>
      <c r="O3" s="128"/>
      <c r="P3" s="128"/>
      <c r="Q3" s="128"/>
      <c r="R3" s="128"/>
      <c r="S3" s="128"/>
      <c r="T3" s="838"/>
      <c r="U3" s="838"/>
      <c r="V3" s="838"/>
      <c r="W3" s="838"/>
      <c r="X3" s="838"/>
      <c r="Y3" s="838"/>
      <c r="Z3" s="12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</row>
    <row r="4" spans="1:46" ht="42.75" customHeight="1">
      <c r="B4" s="411" t="s">
        <v>46</v>
      </c>
      <c r="C4" s="412">
        <v>2018</v>
      </c>
      <c r="D4" s="412">
        <v>2019</v>
      </c>
      <c r="E4" s="412">
        <v>2020</v>
      </c>
      <c r="F4" s="412">
        <v>2021</v>
      </c>
      <c r="G4" s="413" t="s">
        <v>371</v>
      </c>
      <c r="H4" s="413" t="s">
        <v>372</v>
      </c>
      <c r="I4" s="413" t="s">
        <v>373</v>
      </c>
      <c r="J4" s="413" t="s">
        <v>374</v>
      </c>
      <c r="K4" s="413">
        <v>2024</v>
      </c>
      <c r="L4" s="413">
        <v>2025</v>
      </c>
      <c r="M4" s="412" t="s">
        <v>5</v>
      </c>
      <c r="N4" s="412" t="s">
        <v>164</v>
      </c>
      <c r="O4" s="411" t="s">
        <v>46</v>
      </c>
      <c r="P4" s="413" t="s">
        <v>491</v>
      </c>
      <c r="Q4" s="410"/>
      <c r="R4" s="410"/>
      <c r="S4" s="167" t="s">
        <v>54</v>
      </c>
      <c r="T4" s="167" t="s">
        <v>71</v>
      </c>
      <c r="U4" s="191" t="s">
        <v>225</v>
      </c>
      <c r="V4" s="191" t="s">
        <v>226</v>
      </c>
    </row>
    <row r="5" spans="1:46" ht="19.5">
      <c r="A5">
        <v>1</v>
      </c>
      <c r="B5" s="414" t="s">
        <v>55</v>
      </c>
      <c r="C5" s="415">
        <v>16</v>
      </c>
      <c r="D5" s="415">
        <v>17</v>
      </c>
      <c r="E5" s="415">
        <v>13</v>
      </c>
      <c r="F5" s="415">
        <v>11</v>
      </c>
      <c r="G5" s="415">
        <v>16</v>
      </c>
      <c r="H5" s="419"/>
      <c r="I5" s="415">
        <v>29</v>
      </c>
      <c r="J5" s="415">
        <v>12</v>
      </c>
      <c r="K5" s="415">
        <v>30</v>
      </c>
      <c r="L5" s="415">
        <v>25</v>
      </c>
      <c r="M5" s="416">
        <f>SUM(J5:L5)</f>
        <v>67</v>
      </c>
      <c r="N5" s="417">
        <v>11</v>
      </c>
      <c r="O5" s="414" t="s">
        <v>55</v>
      </c>
      <c r="P5" s="418">
        <f t="shared" ref="P5:P10" si="0">SUM(M5/N5)</f>
        <v>6.0909090909090908</v>
      </c>
      <c r="Q5" s="345"/>
      <c r="R5" s="345"/>
      <c r="S5" s="150">
        <v>2020</v>
      </c>
      <c r="T5" s="193">
        <v>11</v>
      </c>
      <c r="U5" s="150" t="s">
        <v>233</v>
      </c>
      <c r="V5" s="150" t="s">
        <v>92</v>
      </c>
    </row>
    <row r="6" spans="1:46" ht="19.5">
      <c r="A6">
        <v>2</v>
      </c>
      <c r="B6" s="414" t="s">
        <v>63</v>
      </c>
      <c r="C6" s="415">
        <v>14</v>
      </c>
      <c r="D6" s="419"/>
      <c r="E6" s="415">
        <v>17</v>
      </c>
      <c r="F6" s="415">
        <v>25</v>
      </c>
      <c r="G6" s="415">
        <v>20</v>
      </c>
      <c r="H6" s="415">
        <v>18</v>
      </c>
      <c r="I6" s="415">
        <v>20</v>
      </c>
      <c r="J6" s="415">
        <v>12</v>
      </c>
      <c r="K6" s="415">
        <v>17</v>
      </c>
      <c r="L6" s="415">
        <v>27</v>
      </c>
      <c r="M6" s="416">
        <f>SUM(J6:L6)</f>
        <v>56</v>
      </c>
      <c r="N6" s="417">
        <v>11</v>
      </c>
      <c r="O6" s="414" t="s">
        <v>492</v>
      </c>
      <c r="P6" s="418">
        <f t="shared" si="0"/>
        <v>5.0909090909090908</v>
      </c>
      <c r="Q6" s="10"/>
      <c r="R6" s="10"/>
      <c r="S6" s="846">
        <v>2019</v>
      </c>
      <c r="T6" s="845">
        <v>9</v>
      </c>
      <c r="U6" s="150" t="s">
        <v>228</v>
      </c>
      <c r="V6" s="150" t="s">
        <v>229</v>
      </c>
    </row>
    <row r="7" spans="1:46" ht="19.5">
      <c r="A7">
        <v>3</v>
      </c>
      <c r="B7" s="414" t="s">
        <v>66</v>
      </c>
      <c r="C7" s="415">
        <v>18</v>
      </c>
      <c r="D7" s="415"/>
      <c r="E7" s="415">
        <v>18</v>
      </c>
      <c r="F7" s="415">
        <v>16</v>
      </c>
      <c r="G7" s="415">
        <v>21</v>
      </c>
      <c r="H7" s="415">
        <v>17</v>
      </c>
      <c r="I7" s="415">
        <v>10</v>
      </c>
      <c r="J7" s="415">
        <v>13</v>
      </c>
      <c r="K7" s="415">
        <v>23</v>
      </c>
      <c r="L7" s="415">
        <v>20</v>
      </c>
      <c r="M7" s="416">
        <f>SUM(J7:L7)</f>
        <v>56</v>
      </c>
      <c r="N7" s="417">
        <v>11</v>
      </c>
      <c r="O7" s="414" t="s">
        <v>66</v>
      </c>
      <c r="P7" s="418">
        <f t="shared" si="0"/>
        <v>5.0909090909090908</v>
      </c>
      <c r="Q7" s="345"/>
      <c r="R7" s="345"/>
      <c r="S7" s="846"/>
      <c r="T7" s="845"/>
      <c r="U7" s="150" t="s">
        <v>230</v>
      </c>
      <c r="V7" s="150" t="s">
        <v>231</v>
      </c>
    </row>
    <row r="8" spans="1:46" ht="19.5">
      <c r="A8">
        <v>4</v>
      </c>
      <c r="B8" s="414" t="s">
        <v>40</v>
      </c>
      <c r="C8" s="415">
        <v>20</v>
      </c>
      <c r="D8" s="415">
        <v>16</v>
      </c>
      <c r="E8" s="415">
        <v>16</v>
      </c>
      <c r="F8" s="415">
        <v>22</v>
      </c>
      <c r="G8" s="415">
        <v>16</v>
      </c>
      <c r="H8" s="415">
        <v>12</v>
      </c>
      <c r="I8" s="415">
        <v>21</v>
      </c>
      <c r="J8" s="415">
        <v>19</v>
      </c>
      <c r="K8" s="415">
        <v>14</v>
      </c>
      <c r="L8" s="415">
        <v>23</v>
      </c>
      <c r="M8" s="416">
        <f>SUM(J8:L8)</f>
        <v>56</v>
      </c>
      <c r="N8" s="417">
        <v>11</v>
      </c>
      <c r="O8" s="414" t="s">
        <v>40</v>
      </c>
      <c r="P8" s="418">
        <f t="shared" si="0"/>
        <v>5.0909090909090908</v>
      </c>
      <c r="Q8" s="345"/>
      <c r="R8" s="345"/>
      <c r="S8" s="846"/>
      <c r="T8" s="845"/>
      <c r="U8" s="150" t="s">
        <v>232</v>
      </c>
      <c r="V8" s="150" t="s">
        <v>93</v>
      </c>
    </row>
    <row r="9" spans="1:46" ht="19.5">
      <c r="A9">
        <v>5</v>
      </c>
      <c r="B9" s="414" t="s">
        <v>81</v>
      </c>
      <c r="C9" s="415">
        <v>17</v>
      </c>
      <c r="D9" s="415">
        <v>19</v>
      </c>
      <c r="E9" s="419"/>
      <c r="F9" s="415">
        <v>24</v>
      </c>
      <c r="G9" s="415">
        <v>20</v>
      </c>
      <c r="H9" s="419"/>
      <c r="I9" s="419"/>
      <c r="J9" s="419"/>
      <c r="K9" s="415">
        <v>23</v>
      </c>
      <c r="L9" s="415">
        <v>17</v>
      </c>
      <c r="M9" s="416">
        <f>SUM(G9:L9)</f>
        <v>60</v>
      </c>
      <c r="N9" s="417">
        <v>12</v>
      </c>
      <c r="O9" s="414" t="s">
        <v>81</v>
      </c>
      <c r="P9" s="418">
        <f t="shared" si="0"/>
        <v>5</v>
      </c>
      <c r="Q9" s="345"/>
      <c r="R9" s="345"/>
      <c r="S9" s="150">
        <v>2018</v>
      </c>
      <c r="T9" s="192">
        <v>9</v>
      </c>
      <c r="U9" s="150" t="s">
        <v>94</v>
      </c>
      <c r="V9" s="150" t="s">
        <v>234</v>
      </c>
    </row>
    <row r="10" spans="1:46" ht="19.5">
      <c r="B10" s="414" t="s">
        <v>47</v>
      </c>
      <c r="C10" s="415">
        <v>21</v>
      </c>
      <c r="D10" s="415">
        <v>21</v>
      </c>
      <c r="E10" s="415">
        <v>20</v>
      </c>
      <c r="F10" s="415">
        <v>16</v>
      </c>
      <c r="G10" s="415">
        <v>9</v>
      </c>
      <c r="H10" s="415">
        <v>14</v>
      </c>
      <c r="I10" s="415">
        <v>17</v>
      </c>
      <c r="J10" s="419"/>
      <c r="K10" s="415">
        <v>19</v>
      </c>
      <c r="L10" s="415">
        <v>21</v>
      </c>
      <c r="M10" s="416">
        <f>SUM(I10:L10)</f>
        <v>57</v>
      </c>
      <c r="N10" s="417">
        <v>12</v>
      </c>
      <c r="O10" s="414" t="s">
        <v>47</v>
      </c>
      <c r="P10" s="418">
        <f t="shared" si="0"/>
        <v>4.75</v>
      </c>
      <c r="Q10" s="345"/>
      <c r="R10" s="345"/>
      <c r="S10" s="150">
        <v>2017</v>
      </c>
      <c r="T10" s="192">
        <v>9</v>
      </c>
      <c r="U10" s="150" t="s">
        <v>235</v>
      </c>
      <c r="V10" s="150" t="s">
        <v>236</v>
      </c>
    </row>
    <row r="11" spans="1:46" ht="19.5">
      <c r="A11">
        <v>6</v>
      </c>
      <c r="B11" s="411" t="s">
        <v>248</v>
      </c>
      <c r="C11" s="419"/>
      <c r="D11" s="419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1" t="s">
        <v>248</v>
      </c>
      <c r="P11" s="418">
        <v>4.62</v>
      </c>
      <c r="Q11" s="345"/>
      <c r="R11" s="345"/>
      <c r="S11" s="150">
        <v>2016</v>
      </c>
      <c r="T11" s="192">
        <v>10</v>
      </c>
      <c r="U11" s="150" t="s">
        <v>237</v>
      </c>
      <c r="V11" s="150" t="s">
        <v>198</v>
      </c>
    </row>
    <row r="12" spans="1:46" ht="19.5">
      <c r="A12">
        <v>7</v>
      </c>
      <c r="B12" s="414" t="s">
        <v>37</v>
      </c>
      <c r="C12" s="415">
        <v>21</v>
      </c>
      <c r="D12" s="415">
        <v>24</v>
      </c>
      <c r="E12" s="415">
        <v>14</v>
      </c>
      <c r="F12" s="415">
        <v>35</v>
      </c>
      <c r="G12" s="415">
        <v>19</v>
      </c>
      <c r="H12" s="415">
        <v>14</v>
      </c>
      <c r="I12" s="415">
        <v>21</v>
      </c>
      <c r="J12" s="415">
        <v>13</v>
      </c>
      <c r="K12" s="415">
        <v>26</v>
      </c>
      <c r="L12" s="415">
        <v>10</v>
      </c>
      <c r="M12" s="416">
        <f>SUM(J12:L12)</f>
        <v>49</v>
      </c>
      <c r="N12" s="417">
        <v>11</v>
      </c>
      <c r="O12" s="414" t="s">
        <v>37</v>
      </c>
      <c r="P12" s="418">
        <f t="shared" ref="P12:P17" si="1">SUM(M12/N12)</f>
        <v>4.4545454545454541</v>
      </c>
      <c r="Q12" s="345"/>
      <c r="R12" s="345"/>
      <c r="S12" s="150">
        <v>2015</v>
      </c>
      <c r="T12" s="192">
        <v>10</v>
      </c>
      <c r="U12" s="150" t="s">
        <v>238</v>
      </c>
      <c r="V12" s="150" t="s">
        <v>239</v>
      </c>
    </row>
    <row r="13" spans="1:46" ht="19.5">
      <c r="A13">
        <v>8</v>
      </c>
      <c r="B13" s="420" t="s">
        <v>65</v>
      </c>
      <c r="C13" s="421">
        <v>17</v>
      </c>
      <c r="D13" s="421">
        <v>25</v>
      </c>
      <c r="E13" s="421">
        <v>10</v>
      </c>
      <c r="F13" s="421">
        <v>20</v>
      </c>
      <c r="G13" s="421">
        <v>21</v>
      </c>
      <c r="H13" s="421">
        <v>17</v>
      </c>
      <c r="I13" s="421">
        <v>24</v>
      </c>
      <c r="J13" s="421">
        <v>17</v>
      </c>
      <c r="K13" s="421">
        <v>24</v>
      </c>
      <c r="L13" s="421">
        <v>7</v>
      </c>
      <c r="M13" s="416">
        <f>SUM(J13:L13)</f>
        <v>48</v>
      </c>
      <c r="N13" s="417">
        <v>11</v>
      </c>
      <c r="O13" s="420" t="s">
        <v>493</v>
      </c>
      <c r="P13" s="418">
        <f t="shared" si="1"/>
        <v>4.3636363636363633</v>
      </c>
      <c r="Q13" s="345"/>
      <c r="R13" s="345"/>
      <c r="S13" s="150" t="s">
        <v>241</v>
      </c>
      <c r="T13" s="192">
        <v>10</v>
      </c>
      <c r="U13" s="150" t="s">
        <v>240</v>
      </c>
      <c r="V13" s="150" t="s">
        <v>116</v>
      </c>
    </row>
    <row r="14" spans="1:46" ht="19.5">
      <c r="A14">
        <v>9</v>
      </c>
      <c r="B14" s="414" t="s">
        <v>32</v>
      </c>
      <c r="C14" s="415">
        <v>18</v>
      </c>
      <c r="D14" s="415">
        <v>21</v>
      </c>
      <c r="E14" s="415">
        <v>24</v>
      </c>
      <c r="F14" s="415">
        <v>14</v>
      </c>
      <c r="G14" s="415">
        <v>17</v>
      </c>
      <c r="H14" s="415">
        <v>15</v>
      </c>
      <c r="I14" s="415">
        <v>18</v>
      </c>
      <c r="J14" s="415">
        <v>11</v>
      </c>
      <c r="K14" s="415">
        <v>17</v>
      </c>
      <c r="L14" s="415">
        <v>20</v>
      </c>
      <c r="M14" s="416">
        <f>SUM(J14:L14)</f>
        <v>48</v>
      </c>
      <c r="N14" s="417">
        <v>11</v>
      </c>
      <c r="O14" s="414" t="s">
        <v>32</v>
      </c>
      <c r="P14" s="418">
        <f t="shared" si="1"/>
        <v>4.3636363636363633</v>
      </c>
      <c r="Q14" s="345"/>
      <c r="R14" s="345"/>
      <c r="S14" s="844" t="s">
        <v>242</v>
      </c>
      <c r="T14" s="844"/>
      <c r="U14" s="844"/>
      <c r="V14" s="844"/>
    </row>
    <row r="15" spans="1:46" ht="19.5">
      <c r="A15">
        <v>10</v>
      </c>
      <c r="B15" s="414" t="s">
        <v>38</v>
      </c>
      <c r="C15" s="415">
        <v>18</v>
      </c>
      <c r="D15" s="415">
        <v>13</v>
      </c>
      <c r="E15" s="415">
        <v>15</v>
      </c>
      <c r="F15" s="415">
        <v>24</v>
      </c>
      <c r="G15" s="415">
        <v>22</v>
      </c>
      <c r="H15" s="415">
        <v>14</v>
      </c>
      <c r="I15" s="415">
        <v>18</v>
      </c>
      <c r="J15" s="415">
        <v>10</v>
      </c>
      <c r="K15" s="415">
        <v>17</v>
      </c>
      <c r="L15" s="415">
        <v>15</v>
      </c>
      <c r="M15" s="416">
        <f>SUM(J15:L15)</f>
        <v>42</v>
      </c>
      <c r="N15" s="417">
        <v>11</v>
      </c>
      <c r="O15" s="414" t="s">
        <v>38</v>
      </c>
      <c r="P15" s="418">
        <f t="shared" si="1"/>
        <v>3.8181818181818183</v>
      </c>
      <c r="Q15" s="345"/>
      <c r="R15" s="345"/>
      <c r="S15" s="74"/>
      <c r="T15" s="74"/>
      <c r="U15" s="74"/>
      <c r="V15" s="74"/>
    </row>
    <row r="16" spans="1:46" ht="19.5">
      <c r="A16">
        <v>11</v>
      </c>
      <c r="B16" s="414" t="s">
        <v>34</v>
      </c>
      <c r="C16" s="419"/>
      <c r="D16" s="415">
        <v>16</v>
      </c>
      <c r="E16" s="415">
        <v>8</v>
      </c>
      <c r="F16" s="419"/>
      <c r="G16" s="419"/>
      <c r="H16" s="415">
        <v>13</v>
      </c>
      <c r="I16" s="415">
        <v>18</v>
      </c>
      <c r="J16" s="415">
        <v>16</v>
      </c>
      <c r="K16" s="415">
        <v>14</v>
      </c>
      <c r="L16" s="415">
        <v>11</v>
      </c>
      <c r="M16" s="416">
        <f>SUM(J16:L16)</f>
        <v>41</v>
      </c>
      <c r="N16" s="417">
        <v>11</v>
      </c>
      <c r="O16" s="414" t="s">
        <v>34</v>
      </c>
      <c r="P16" s="418">
        <f t="shared" si="1"/>
        <v>3.7272727272727271</v>
      </c>
      <c r="Q16" s="346"/>
      <c r="R16" s="346"/>
      <c r="S16" s="74"/>
      <c r="T16" s="74"/>
      <c r="U16" s="74"/>
      <c r="V16" s="74"/>
    </row>
    <row r="17" spans="1:22" ht="19.5">
      <c r="A17">
        <v>12</v>
      </c>
      <c r="B17" s="414" t="s">
        <v>35</v>
      </c>
      <c r="C17" s="415">
        <v>9</v>
      </c>
      <c r="D17" s="415">
        <v>13</v>
      </c>
      <c r="E17" s="419"/>
      <c r="F17" s="419"/>
      <c r="G17" s="415">
        <v>23</v>
      </c>
      <c r="H17" s="419"/>
      <c r="I17" s="415">
        <v>18</v>
      </c>
      <c r="J17" s="415">
        <v>17</v>
      </c>
      <c r="K17" s="419"/>
      <c r="L17" s="415">
        <v>4</v>
      </c>
      <c r="M17" s="416">
        <f>SUM(I17:L17)</f>
        <v>39</v>
      </c>
      <c r="N17" s="417">
        <v>11</v>
      </c>
      <c r="O17" s="414" t="s">
        <v>35</v>
      </c>
      <c r="P17" s="418">
        <f t="shared" si="1"/>
        <v>3.5454545454545454</v>
      </c>
      <c r="Q17" s="345"/>
      <c r="R17" s="409"/>
      <c r="S17" s="74"/>
      <c r="T17" s="74"/>
      <c r="U17" s="74"/>
      <c r="V17" s="74"/>
    </row>
    <row r="18" spans="1:22" ht="19.5">
      <c r="A18" s="10"/>
      <c r="B18" s="408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7"/>
      <c r="O18" s="406"/>
      <c r="P18" s="408"/>
      <c r="Q18" s="345"/>
      <c r="R18" s="409"/>
      <c r="S18" s="346"/>
      <c r="T18" s="346"/>
    </row>
    <row r="19" spans="1:22" ht="19.5">
      <c r="A19" s="10"/>
      <c r="B19" s="408"/>
      <c r="C19" s="375"/>
      <c r="D19" s="375"/>
      <c r="E19" s="375"/>
      <c r="F19" s="375"/>
      <c r="G19" s="375"/>
      <c r="H19" s="375"/>
      <c r="I19" s="375"/>
      <c r="J19" s="375"/>
      <c r="K19" s="373"/>
      <c r="L19" s="373"/>
      <c r="M19" s="406"/>
      <c r="N19" s="407"/>
      <c r="O19" s="406"/>
      <c r="P19" s="408"/>
      <c r="Q19" s="345"/>
      <c r="R19" s="409"/>
      <c r="S19" s="346"/>
      <c r="T19" s="346"/>
      <c r="U19" s="10"/>
      <c r="V19" s="10"/>
    </row>
    <row r="20" spans="1:22" ht="19.5" hidden="1">
      <c r="B20" s="121" t="s">
        <v>187</v>
      </c>
      <c r="C20" s="377"/>
      <c r="D20" s="377"/>
      <c r="E20" s="377"/>
      <c r="F20" s="377"/>
      <c r="G20" s="378"/>
      <c r="H20" s="378"/>
      <c r="I20" s="378"/>
      <c r="J20" s="378"/>
      <c r="K20" s="378"/>
      <c r="L20" s="378"/>
      <c r="S20" s="346"/>
      <c r="T20" s="346"/>
      <c r="U20" s="10"/>
      <c r="V20" s="10"/>
    </row>
    <row r="21" spans="1:22" ht="19.5" hidden="1">
      <c r="B21" s="103" t="s">
        <v>152</v>
      </c>
      <c r="C21" s="119">
        <v>17</v>
      </c>
      <c r="D21" s="119"/>
      <c r="E21" s="119"/>
      <c r="F21" s="118">
        <f>SUM(C21:D21)</f>
        <v>17</v>
      </c>
      <c r="G21" s="118">
        <v>3</v>
      </c>
      <c r="H21" s="103" t="s">
        <v>152</v>
      </c>
      <c r="I21" s="115">
        <f>SUM(F21/G21)</f>
        <v>5.666666666666667</v>
      </c>
      <c r="J21" s="118">
        <v>26</v>
      </c>
      <c r="K21" s="118"/>
      <c r="L21" s="118"/>
      <c r="M21" s="118"/>
      <c r="N21" s="118"/>
      <c r="O21" s="118"/>
      <c r="P21" s="118"/>
      <c r="Q21" s="118"/>
      <c r="R21" s="118"/>
      <c r="S21" s="202"/>
      <c r="T21" s="202"/>
    </row>
    <row r="22" spans="1:22" ht="19.5" hidden="1">
      <c r="F22">
        <v>811</v>
      </c>
      <c r="G22" s="180">
        <v>43</v>
      </c>
      <c r="H22">
        <f>SUM(F22/G22)</f>
        <v>18.86046511627907</v>
      </c>
    </row>
    <row r="23" spans="1:22" hidden="1"/>
    <row r="24" spans="1:22" ht="19.5" hidden="1">
      <c r="B24" s="103" t="s">
        <v>149</v>
      </c>
      <c r="C24" s="119"/>
      <c r="D24" s="119"/>
      <c r="E24" s="119"/>
      <c r="F24" s="118">
        <f>SUM(C24:D24)</f>
        <v>0</v>
      </c>
      <c r="G24" s="118">
        <v>1</v>
      </c>
      <c r="H24" s="103" t="s">
        <v>188</v>
      </c>
      <c r="I24" s="115">
        <f>SUM(F24/G24)</f>
        <v>0</v>
      </c>
      <c r="J24" s="118">
        <v>16</v>
      </c>
      <c r="K24" s="118"/>
      <c r="L24" s="118"/>
      <c r="M24" s="118"/>
      <c r="N24" s="118"/>
      <c r="O24" s="118"/>
      <c r="P24" s="118"/>
      <c r="Q24" s="118"/>
      <c r="R24" s="118"/>
    </row>
    <row r="25" spans="1:22" ht="20.100000000000001" hidden="1" customHeight="1">
      <c r="B25" s="121" t="s">
        <v>31</v>
      </c>
      <c r="C25" s="209" t="s">
        <v>205</v>
      </c>
      <c r="D25" s="209"/>
      <c r="E25" s="209"/>
      <c r="F25" s="210">
        <f>SUM(C25:D25)</f>
        <v>0</v>
      </c>
      <c r="G25" s="210">
        <v>1</v>
      </c>
      <c r="H25" s="121" t="s">
        <v>31</v>
      </c>
      <c r="I25" s="211">
        <f>SUM(F25/G25)</f>
        <v>0</v>
      </c>
      <c r="J25" s="210">
        <v>24</v>
      </c>
      <c r="K25" s="210"/>
      <c r="L25" s="210"/>
      <c r="M25" s="210"/>
      <c r="N25" s="210"/>
      <c r="O25" s="210"/>
      <c r="P25" s="210"/>
      <c r="Q25" s="210"/>
      <c r="R25" s="210"/>
    </row>
    <row r="26" spans="1:22" ht="20.100000000000001" hidden="1" customHeight="1">
      <c r="B26" s="103" t="s">
        <v>153</v>
      </c>
      <c r="C26" s="119" t="s">
        <v>205</v>
      </c>
      <c r="D26" s="119"/>
      <c r="E26" s="119"/>
      <c r="F26" s="118">
        <f>SUM(C26:D26)</f>
        <v>0</v>
      </c>
      <c r="G26" s="118">
        <v>2</v>
      </c>
      <c r="H26" s="103" t="s">
        <v>153</v>
      </c>
      <c r="I26" s="115">
        <f>SUM(F26/G26)</f>
        <v>0</v>
      </c>
      <c r="J26" s="118">
        <v>28</v>
      </c>
      <c r="K26" s="118"/>
      <c r="L26" s="118"/>
      <c r="M26" s="118"/>
      <c r="N26" s="118"/>
      <c r="O26" s="118"/>
      <c r="P26" s="118"/>
      <c r="Q26" s="118"/>
      <c r="R26" s="118"/>
    </row>
    <row r="27" spans="1:22" ht="19.5" hidden="1">
      <c r="B27" s="103" t="s">
        <v>121</v>
      </c>
      <c r="C27" s="119"/>
      <c r="D27" s="119"/>
      <c r="E27" s="119"/>
      <c r="F27" s="118">
        <f>SUM(C27:D27)</f>
        <v>0</v>
      </c>
      <c r="G27" s="118"/>
      <c r="H27" s="103" t="s">
        <v>121</v>
      </c>
      <c r="I27" s="118"/>
      <c r="J27" s="118"/>
      <c r="K27" s="118"/>
      <c r="L27" s="118"/>
      <c r="M27" s="118"/>
      <c r="N27" s="118"/>
      <c r="O27" s="118"/>
      <c r="P27" s="118"/>
      <c r="Q27" s="118"/>
      <c r="R27" s="118"/>
    </row>
    <row r="28" spans="1:22" hidden="1"/>
    <row r="29" spans="1:22" ht="19.5" hidden="1">
      <c r="A29">
        <v>8</v>
      </c>
      <c r="B29" s="122" t="s">
        <v>50</v>
      </c>
      <c r="C29" s="208">
        <v>26</v>
      </c>
      <c r="D29" s="208">
        <v>12</v>
      </c>
      <c r="E29" s="208">
        <v>17</v>
      </c>
      <c r="F29" s="208">
        <v>17</v>
      </c>
      <c r="G29" s="208">
        <v>14</v>
      </c>
      <c r="H29" s="208">
        <v>14</v>
      </c>
      <c r="I29" s="208">
        <v>16</v>
      </c>
      <c r="J29" s="208">
        <v>16</v>
      </c>
      <c r="K29" s="208">
        <v>19</v>
      </c>
      <c r="L29" s="208"/>
      <c r="M29" s="330">
        <f>SUM(G29:K29)</f>
        <v>79</v>
      </c>
      <c r="N29" s="118">
        <v>18</v>
      </c>
      <c r="O29" s="122" t="s">
        <v>50</v>
      </c>
      <c r="P29" s="229">
        <f>SUM(M29/N29)</f>
        <v>4.3888888888888893</v>
      </c>
      <c r="Q29" s="345"/>
      <c r="R29" s="202"/>
      <c r="S29" s="202"/>
      <c r="T29" s="202"/>
    </row>
    <row r="30" spans="1:22" hidden="1"/>
    <row r="31" spans="1:22" hidden="1"/>
    <row r="32" spans="1:2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</sheetData>
  <sortState xmlns:xlrd2="http://schemas.microsoft.com/office/spreadsheetml/2017/richdata2" ref="B5:P17">
    <sortCondition descending="1" ref="P5:P17"/>
  </sortState>
  <mergeCells count="5">
    <mergeCell ref="B1:O2"/>
    <mergeCell ref="S14:V14"/>
    <mergeCell ref="T6:T8"/>
    <mergeCell ref="S6:S8"/>
    <mergeCell ref="T2:Y3"/>
  </mergeCells>
  <pageMargins left="0.7" right="0.7" top="0.75" bottom="0.75" header="0.3" footer="0.3"/>
  <headerFooter>
    <oddHeader>&amp;C&amp;"Calibri"&amp;10&amp;K000000 Internal Use Only&amp;1#_x000D_</oddHeader>
  </headerFooter>
  <ignoredErrors>
    <ignoredError sqref="M5:M16" formulaRange="1"/>
  </ignoredErrors>
  <extLst>
    <ext xmlns:x14="http://schemas.microsoft.com/office/spreadsheetml/2009/9/main" uri="{05C60535-1F16-4fd2-B633-F4F36F0B64E0}">
      <x14:sparklineGroups xmlns:xm="http://schemas.microsoft.com/office/excel/2006/main">
        <x14:sparklineGroup manualMax="35" manualMin="0" type="column" displayEmptyCellsAs="gap" minAxisType="custom" maxAxisType="custom" xr2:uid="{E06CBFFB-D0BA-43DB-99CC-1D34D7CBA803}">
          <x14:colorSeries rgb="FF000000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S19</xm:sqref>
            </x14:sparkline>
            <x14:sparkline>
              <xm:sqref>S20</xm:sqref>
            </x14:sparkline>
            <x14:sparkline>
              <xm:f>'DATA-Holes Won'!C30:C30</xm:f>
              <xm:sqref>T19</xm:sqref>
            </x14:sparkline>
            <x14:sparkline>
              <xm:f>'DATA-Holes Won'!C31:C31</xm:f>
              <xm:sqref>T20</xm:sqref>
            </x14:sparkline>
          </x14:sparklines>
        </x14:sparklineGroup>
        <x14:sparklineGroup manualMax="35" manualMin="0" type="column" displayEmptyCellsAs="gap" minAxisType="custom" maxAxisType="custom" xr2:uid="{05687962-F8C1-46E9-BD4C-7353C48D8009}">
          <x14:colorSeries rgb="FF000000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Q16</xm:sqref>
            </x14:sparkline>
            <x14:sparkline>
              <xm:sqref>R16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B3:W22"/>
  <sheetViews>
    <sheetView showGridLines="0" zoomScaleNormal="100" zoomScalePageLayoutView="125" workbookViewId="0">
      <selection activeCell="V18" sqref="V18"/>
    </sheetView>
  </sheetViews>
  <sheetFormatPr defaultColWidth="11.42578125" defaultRowHeight="15"/>
  <cols>
    <col min="1" max="1" width="3" customWidth="1"/>
    <col min="3" max="3" width="13.42578125" customWidth="1"/>
    <col min="6" max="7" width="9" customWidth="1"/>
    <col min="8" max="8" width="8.5703125" customWidth="1"/>
    <col min="11" max="11" width="8.42578125" customWidth="1"/>
    <col min="12" max="12" width="9.5703125" customWidth="1"/>
    <col min="13" max="13" width="8" customWidth="1"/>
    <col min="14" max="14" width="10.140625" customWidth="1"/>
    <col min="15" max="15" width="11.85546875" customWidth="1"/>
    <col min="16" max="17" width="12.42578125" customWidth="1"/>
    <col min="19" max="19" width="6.7109375" customWidth="1"/>
    <col min="20" max="20" width="3.140625" customWidth="1"/>
    <col min="21" max="21" width="7.5703125" customWidth="1"/>
    <col min="22" max="22" width="8" customWidth="1"/>
  </cols>
  <sheetData>
    <row r="3" spans="2:23" ht="15.75" thickBot="1"/>
    <row r="4" spans="2:23" ht="36" customHeight="1" thickBot="1">
      <c r="B4" s="2"/>
      <c r="C4" s="2" t="s">
        <v>7</v>
      </c>
      <c r="D4" s="745" t="s">
        <v>495</v>
      </c>
      <c r="E4" s="746"/>
      <c r="F4" s="746"/>
      <c r="G4" s="746"/>
      <c r="H4" s="746"/>
      <c r="I4" s="747" t="s">
        <v>400</v>
      </c>
      <c r="J4" s="748"/>
      <c r="K4" s="748"/>
      <c r="L4" s="748"/>
      <c r="M4" s="749"/>
      <c r="N4" s="7"/>
      <c r="O4" s="755" t="s">
        <v>136</v>
      </c>
      <c r="P4" s="756"/>
      <c r="Q4" s="757"/>
    </row>
    <row r="5" spans="2:23" ht="39.75" thickBot="1">
      <c r="B5" s="52" t="s">
        <v>69</v>
      </c>
      <c r="C5" s="54" t="s">
        <v>70</v>
      </c>
      <c r="D5" s="750" t="s">
        <v>19</v>
      </c>
      <c r="E5" s="751"/>
      <c r="F5" s="53" t="s">
        <v>56</v>
      </c>
      <c r="G5" s="54" t="s">
        <v>67</v>
      </c>
      <c r="H5" s="55" t="s">
        <v>71</v>
      </c>
      <c r="I5" s="752" t="s">
        <v>19</v>
      </c>
      <c r="J5" s="751"/>
      <c r="K5" s="53" t="s">
        <v>56</v>
      </c>
      <c r="L5" s="54" t="s">
        <v>67</v>
      </c>
      <c r="M5" s="56" t="s">
        <v>71</v>
      </c>
      <c r="N5" s="51" t="s">
        <v>135</v>
      </c>
      <c r="O5" s="332" t="s">
        <v>497</v>
      </c>
      <c r="P5" s="331" t="s">
        <v>402</v>
      </c>
      <c r="Q5" s="48" t="s">
        <v>83</v>
      </c>
    </row>
    <row r="6" spans="2:23" ht="19.5" customHeight="1">
      <c r="B6" s="76">
        <v>4.2361111111111106E-2</v>
      </c>
      <c r="C6" s="79" t="s">
        <v>183</v>
      </c>
      <c r="D6" s="62" t="s">
        <v>65</v>
      </c>
      <c r="E6" s="57" t="s">
        <v>35</v>
      </c>
      <c r="F6" s="57">
        <v>0</v>
      </c>
      <c r="G6" s="57">
        <v>78</v>
      </c>
      <c r="H6" s="63">
        <v>0</v>
      </c>
      <c r="I6" s="62" t="s">
        <v>63</v>
      </c>
      <c r="J6" s="57" t="s">
        <v>55</v>
      </c>
      <c r="K6" s="57">
        <v>7</v>
      </c>
      <c r="L6" s="597">
        <v>71</v>
      </c>
      <c r="M6" s="63">
        <v>7</v>
      </c>
      <c r="N6" s="723">
        <f>SUM((G6+G7+G8+L6+L7+L8)/6)</f>
        <v>75</v>
      </c>
      <c r="O6" s="725">
        <v>0</v>
      </c>
      <c r="P6" s="728">
        <v>3</v>
      </c>
      <c r="Q6" s="731">
        <v>0</v>
      </c>
      <c r="S6" s="1"/>
      <c r="T6" s="1"/>
      <c r="V6" s="1"/>
      <c r="W6" s="1"/>
    </row>
    <row r="7" spans="2:23" ht="19.5" customHeight="1">
      <c r="B7" s="78">
        <v>4.3055555555555562E-2</v>
      </c>
      <c r="C7" s="65" t="s">
        <v>183</v>
      </c>
      <c r="D7" s="64" t="s">
        <v>115</v>
      </c>
      <c r="E7" s="58" t="s">
        <v>38</v>
      </c>
      <c r="F7" s="58">
        <v>1</v>
      </c>
      <c r="G7" s="58">
        <v>77</v>
      </c>
      <c r="H7" s="65">
        <v>4</v>
      </c>
      <c r="I7" s="64" t="s">
        <v>40</v>
      </c>
      <c r="J7" s="58" t="s">
        <v>32</v>
      </c>
      <c r="K7" s="58">
        <v>6</v>
      </c>
      <c r="L7" s="58">
        <v>74</v>
      </c>
      <c r="M7" s="65">
        <v>6</v>
      </c>
      <c r="N7" s="724"/>
      <c r="O7" s="726"/>
      <c r="P7" s="729"/>
      <c r="Q7" s="732"/>
      <c r="S7" s="1"/>
      <c r="T7" s="1"/>
      <c r="V7" s="1"/>
      <c r="W7" s="1"/>
    </row>
    <row r="8" spans="2:23" ht="19.5" customHeight="1">
      <c r="B8" s="77">
        <v>4.3750000000000004E-2</v>
      </c>
      <c r="C8" s="79" t="s">
        <v>183</v>
      </c>
      <c r="D8" s="140" t="s">
        <v>37</v>
      </c>
      <c r="E8" s="59" t="s">
        <v>34</v>
      </c>
      <c r="F8" s="59">
        <v>0</v>
      </c>
      <c r="G8" s="59">
        <v>76</v>
      </c>
      <c r="H8" s="79">
        <v>3</v>
      </c>
      <c r="I8" s="140" t="s">
        <v>66</v>
      </c>
      <c r="J8" s="59" t="s">
        <v>47</v>
      </c>
      <c r="K8" s="59">
        <v>7</v>
      </c>
      <c r="L8" s="59">
        <v>74</v>
      </c>
      <c r="M8" s="79">
        <v>5</v>
      </c>
      <c r="N8" s="724"/>
      <c r="O8" s="726"/>
      <c r="P8" s="729"/>
      <c r="Q8" s="732"/>
      <c r="S8" s="152"/>
      <c r="T8" s="152"/>
      <c r="V8" s="152"/>
      <c r="W8" s="1"/>
    </row>
    <row r="9" spans="2:23" ht="19.5" customHeight="1" thickBot="1">
      <c r="B9" s="753" t="s">
        <v>73</v>
      </c>
      <c r="C9" s="754"/>
      <c r="D9" s="740" t="s">
        <v>76</v>
      </c>
      <c r="E9" s="741"/>
      <c r="F9" s="292">
        <f>SUM(F6:F8)</f>
        <v>1</v>
      </c>
      <c r="G9" s="60">
        <f>SUM(G6:G8)/3</f>
        <v>77</v>
      </c>
      <c r="H9" s="61">
        <f>SUM(H6:H8)</f>
        <v>7</v>
      </c>
      <c r="I9" s="740" t="s">
        <v>76</v>
      </c>
      <c r="J9" s="741"/>
      <c r="K9" s="292">
        <f>SUM(K6:K8)</f>
        <v>20</v>
      </c>
      <c r="L9" s="60">
        <f>SUM(L6:L8)/3</f>
        <v>73</v>
      </c>
      <c r="M9" s="61">
        <f>SUM(M6:M8)</f>
        <v>18</v>
      </c>
      <c r="N9" s="739"/>
      <c r="O9" s="727"/>
      <c r="P9" s="730"/>
      <c r="Q9" s="733"/>
      <c r="S9" s="74"/>
      <c r="T9" s="74"/>
      <c r="V9" s="742"/>
      <c r="W9" s="1"/>
    </row>
    <row r="10" spans="2:23" ht="19.5" customHeight="1">
      <c r="B10" s="76">
        <v>8.4027777777777771E-2</v>
      </c>
      <c r="C10" s="79" t="s">
        <v>183</v>
      </c>
      <c r="D10" s="62" t="s">
        <v>37</v>
      </c>
      <c r="E10" s="57" t="s">
        <v>35</v>
      </c>
      <c r="F10" s="57">
        <v>0</v>
      </c>
      <c r="G10" s="57">
        <v>72</v>
      </c>
      <c r="H10" s="63">
        <v>2</v>
      </c>
      <c r="I10" s="62" t="s">
        <v>40</v>
      </c>
      <c r="J10" s="57" t="s">
        <v>55</v>
      </c>
      <c r="K10" s="57">
        <v>7</v>
      </c>
      <c r="L10" s="597">
        <v>69</v>
      </c>
      <c r="M10" s="63">
        <v>6</v>
      </c>
      <c r="N10" s="723">
        <f>SUM((G10+G11+G12+L10+L11+L12)/6)</f>
        <v>73.5</v>
      </c>
      <c r="O10" s="725">
        <v>1</v>
      </c>
      <c r="P10" s="728">
        <v>2</v>
      </c>
      <c r="Q10" s="731">
        <v>0</v>
      </c>
      <c r="S10" s="74"/>
      <c r="T10" s="74"/>
      <c r="V10" s="742"/>
      <c r="W10" s="1"/>
    </row>
    <row r="11" spans="2:23" ht="19.5" customHeight="1">
      <c r="B11" s="78">
        <v>8.4722222222222213E-2</v>
      </c>
      <c r="C11" s="65" t="s">
        <v>183</v>
      </c>
      <c r="D11" s="64" t="s">
        <v>65</v>
      </c>
      <c r="E11" s="58" t="s">
        <v>38</v>
      </c>
      <c r="F11" s="58">
        <v>1</v>
      </c>
      <c r="G11" s="58">
        <v>77</v>
      </c>
      <c r="H11" s="65">
        <v>2</v>
      </c>
      <c r="I11" s="64" t="s">
        <v>63</v>
      </c>
      <c r="J11" s="58" t="s">
        <v>47</v>
      </c>
      <c r="K11" s="58">
        <v>6</v>
      </c>
      <c r="L11" s="58">
        <v>73</v>
      </c>
      <c r="M11" s="65">
        <v>5</v>
      </c>
      <c r="N11" s="724"/>
      <c r="O11" s="726"/>
      <c r="P11" s="729"/>
      <c r="Q11" s="732"/>
      <c r="S11" s="74"/>
      <c r="T11" s="74"/>
      <c r="V11" s="75"/>
      <c r="W11" s="1"/>
    </row>
    <row r="12" spans="2:23" ht="19.5" customHeight="1">
      <c r="B12" s="77">
        <v>8.5416666666666655E-2</v>
      </c>
      <c r="C12" s="79" t="s">
        <v>183</v>
      </c>
      <c r="D12" s="140" t="s">
        <v>115</v>
      </c>
      <c r="E12" s="59" t="s">
        <v>34</v>
      </c>
      <c r="F12" s="59">
        <v>7</v>
      </c>
      <c r="G12" s="59">
        <v>73</v>
      </c>
      <c r="H12" s="79">
        <v>5</v>
      </c>
      <c r="I12" s="140" t="s">
        <v>66</v>
      </c>
      <c r="J12" s="59" t="s">
        <v>32</v>
      </c>
      <c r="K12" s="59">
        <v>0</v>
      </c>
      <c r="L12" s="59">
        <v>77</v>
      </c>
      <c r="M12" s="79">
        <v>1</v>
      </c>
      <c r="N12" s="724"/>
      <c r="O12" s="726"/>
      <c r="P12" s="729"/>
      <c r="Q12" s="732"/>
      <c r="S12" s="74"/>
      <c r="T12" s="1"/>
      <c r="V12" s="152"/>
      <c r="W12" s="1"/>
    </row>
    <row r="13" spans="2:23" ht="19.5" customHeight="1" thickBot="1">
      <c r="B13" s="734" t="s">
        <v>74</v>
      </c>
      <c r="C13" s="738"/>
      <c r="D13" s="740" t="s">
        <v>393</v>
      </c>
      <c r="E13" s="741"/>
      <c r="F13" s="292">
        <f>SUM(F10:F12)</f>
        <v>8</v>
      </c>
      <c r="G13" s="60">
        <f>SUM(G10:G12)/3</f>
        <v>74</v>
      </c>
      <c r="H13" s="61">
        <f>SUM(H10:H12)</f>
        <v>9</v>
      </c>
      <c r="I13" s="740" t="s">
        <v>393</v>
      </c>
      <c r="J13" s="741"/>
      <c r="K13" s="292">
        <f>SUM(K10:K12)</f>
        <v>13</v>
      </c>
      <c r="L13" s="60">
        <f>SUM(L10:L12)/3</f>
        <v>73</v>
      </c>
      <c r="M13" s="61">
        <f>SUM(M10:M12)</f>
        <v>12</v>
      </c>
      <c r="N13" s="739"/>
      <c r="O13" s="727"/>
      <c r="P13" s="730"/>
      <c r="Q13" s="733"/>
      <c r="S13" s="74"/>
      <c r="T13" s="1"/>
      <c r="V13" s="3"/>
    </row>
    <row r="14" spans="2:23" ht="19.5" customHeight="1">
      <c r="B14" s="76">
        <v>0.12569444444444444</v>
      </c>
      <c r="C14" s="79" t="s">
        <v>183</v>
      </c>
      <c r="D14" s="62" t="s">
        <v>37</v>
      </c>
      <c r="E14" s="57" t="s">
        <v>38</v>
      </c>
      <c r="F14" s="57">
        <v>0</v>
      </c>
      <c r="G14" s="57">
        <v>76</v>
      </c>
      <c r="H14" s="63">
        <v>3</v>
      </c>
      <c r="I14" s="62" t="s">
        <v>55</v>
      </c>
      <c r="J14" s="57" t="s">
        <v>32</v>
      </c>
      <c r="K14" s="57">
        <v>7</v>
      </c>
      <c r="L14" s="57">
        <v>72</v>
      </c>
      <c r="M14" s="63">
        <v>6</v>
      </c>
      <c r="N14" s="723">
        <f>SUM((G14+G15+G16+L14+L15+L16)/6)</f>
        <v>72.333333333333329</v>
      </c>
      <c r="O14" s="725">
        <v>0</v>
      </c>
      <c r="P14" s="728">
        <v>3</v>
      </c>
      <c r="Q14" s="731">
        <v>0</v>
      </c>
      <c r="S14" s="74"/>
      <c r="T14" s="1"/>
      <c r="V14" s="3"/>
    </row>
    <row r="15" spans="2:23" ht="19.5" customHeight="1">
      <c r="B15" s="78">
        <v>0.12638888888888888</v>
      </c>
      <c r="C15" s="65" t="s">
        <v>183</v>
      </c>
      <c r="D15" s="64" t="s">
        <v>35</v>
      </c>
      <c r="E15" s="58" t="s">
        <v>34</v>
      </c>
      <c r="F15" s="58">
        <v>0</v>
      </c>
      <c r="G15" s="58">
        <v>75</v>
      </c>
      <c r="H15" s="65">
        <v>0</v>
      </c>
      <c r="I15" s="64" t="s">
        <v>63</v>
      </c>
      <c r="J15" s="58" t="s">
        <v>66</v>
      </c>
      <c r="K15" s="58">
        <v>7</v>
      </c>
      <c r="L15" s="598">
        <v>67</v>
      </c>
      <c r="M15" s="65">
        <v>8</v>
      </c>
      <c r="N15" s="724"/>
      <c r="O15" s="726"/>
      <c r="P15" s="729"/>
      <c r="Q15" s="732"/>
      <c r="S15" s="1"/>
      <c r="T15" s="1"/>
    </row>
    <row r="16" spans="2:23" ht="19.5" customHeight="1">
      <c r="B16" s="124">
        <v>0.12708333333333333</v>
      </c>
      <c r="C16" s="79" t="s">
        <v>183</v>
      </c>
      <c r="D16" s="140" t="s">
        <v>65</v>
      </c>
      <c r="E16" s="59" t="s">
        <v>115</v>
      </c>
      <c r="F16" s="59">
        <v>0</v>
      </c>
      <c r="G16" s="59">
        <v>74</v>
      </c>
      <c r="H16" s="79">
        <v>2</v>
      </c>
      <c r="I16" s="140" t="s">
        <v>40</v>
      </c>
      <c r="J16" s="59" t="s">
        <v>47</v>
      </c>
      <c r="K16" s="59">
        <v>7</v>
      </c>
      <c r="L16" s="59">
        <v>70</v>
      </c>
      <c r="M16" s="79">
        <v>5</v>
      </c>
      <c r="N16" s="724"/>
      <c r="O16" s="726"/>
      <c r="P16" s="729"/>
      <c r="Q16" s="732"/>
      <c r="S16" s="1"/>
      <c r="T16" s="1"/>
    </row>
    <row r="17" spans="2:21" ht="19.5" customHeight="1" thickBot="1">
      <c r="B17" s="734" t="s">
        <v>75</v>
      </c>
      <c r="C17" s="738"/>
      <c r="D17" s="743" t="s">
        <v>394</v>
      </c>
      <c r="E17" s="744"/>
      <c r="F17" s="292">
        <f>SUM(F14:F16)</f>
        <v>0</v>
      </c>
      <c r="G17" s="60">
        <f>SUM(G14:G16)/3</f>
        <v>75</v>
      </c>
      <c r="H17" s="61">
        <f>SUM(H14:H16)</f>
        <v>5</v>
      </c>
      <c r="I17" s="743" t="s">
        <v>394</v>
      </c>
      <c r="J17" s="744"/>
      <c r="K17" s="292">
        <f>SUM(K14:K16)</f>
        <v>21</v>
      </c>
      <c r="L17" s="60">
        <f>SUM(L14:L16)/3</f>
        <v>69.666666666666671</v>
      </c>
      <c r="M17" s="61">
        <f>SUM(M14:M16)</f>
        <v>19</v>
      </c>
      <c r="N17" s="739"/>
      <c r="O17" s="727"/>
      <c r="P17" s="730"/>
      <c r="Q17" s="733"/>
      <c r="S17" s="1"/>
      <c r="T17" s="1"/>
      <c r="U17" s="1"/>
    </row>
    <row r="18" spans="2:21" ht="18.75" customHeight="1">
      <c r="B18" s="76">
        <v>0.1673611111111111</v>
      </c>
      <c r="C18" s="149" t="s">
        <v>183</v>
      </c>
      <c r="D18" s="62" t="s">
        <v>115</v>
      </c>
      <c r="E18" s="57" t="s">
        <v>38</v>
      </c>
      <c r="F18" s="57">
        <v>4.5</v>
      </c>
      <c r="G18" s="57">
        <v>75</v>
      </c>
      <c r="H18" s="63">
        <v>6</v>
      </c>
      <c r="I18" s="62" t="s">
        <v>66</v>
      </c>
      <c r="J18" s="57" t="s">
        <v>55</v>
      </c>
      <c r="K18" s="57">
        <v>4.5</v>
      </c>
      <c r="L18" s="57">
        <v>74</v>
      </c>
      <c r="M18" s="63">
        <v>6</v>
      </c>
      <c r="N18" s="723">
        <f>SUM((G18+G19+G20+L18+L19+L20)/6)</f>
        <v>75</v>
      </c>
      <c r="O18" s="725">
        <v>0</v>
      </c>
      <c r="P18" s="728">
        <v>0</v>
      </c>
      <c r="Q18" s="731">
        <v>0</v>
      </c>
    </row>
    <row r="19" spans="2:21" ht="18.75" customHeight="1">
      <c r="B19" s="311">
        <v>0.16805555555555554</v>
      </c>
      <c r="C19" s="312" t="s">
        <v>183</v>
      </c>
      <c r="D19" s="64" t="s">
        <v>37</v>
      </c>
      <c r="E19" s="58" t="s">
        <v>35</v>
      </c>
      <c r="F19" s="58">
        <v>0</v>
      </c>
      <c r="G19" s="58">
        <v>75</v>
      </c>
      <c r="H19" s="65">
        <v>2</v>
      </c>
      <c r="I19" s="64" t="s">
        <v>40</v>
      </c>
      <c r="J19" s="58" t="s">
        <v>47</v>
      </c>
      <c r="K19" s="58">
        <v>9</v>
      </c>
      <c r="L19" s="58">
        <v>70</v>
      </c>
      <c r="M19" s="65">
        <v>6</v>
      </c>
      <c r="N19" s="724"/>
      <c r="O19" s="726"/>
      <c r="P19" s="729"/>
      <c r="Q19" s="732"/>
    </row>
    <row r="20" spans="2:21" ht="18.75" customHeight="1">
      <c r="B20" s="124">
        <v>0.16874999999999998</v>
      </c>
      <c r="C20" s="313" t="s">
        <v>183</v>
      </c>
      <c r="D20" s="140" t="s">
        <v>65</v>
      </c>
      <c r="E20" s="59" t="s">
        <v>34</v>
      </c>
      <c r="F20" s="59">
        <v>0</v>
      </c>
      <c r="G20" s="59">
        <v>79</v>
      </c>
      <c r="H20" s="79">
        <v>3</v>
      </c>
      <c r="I20" s="140" t="s">
        <v>63</v>
      </c>
      <c r="J20" s="59" t="s">
        <v>32</v>
      </c>
      <c r="K20" s="59">
        <v>9</v>
      </c>
      <c r="L20" s="59">
        <v>77</v>
      </c>
      <c r="M20" s="79">
        <v>7</v>
      </c>
      <c r="N20" s="724"/>
      <c r="O20" s="726"/>
      <c r="P20" s="729"/>
      <c r="Q20" s="732"/>
    </row>
    <row r="21" spans="2:21" ht="19.5" customHeight="1" thickBot="1">
      <c r="B21" s="734" t="s">
        <v>352</v>
      </c>
      <c r="C21" s="735"/>
      <c r="D21" s="736" t="s">
        <v>403</v>
      </c>
      <c r="E21" s="737"/>
      <c r="F21" s="318">
        <f>SUM(F18:F20)</f>
        <v>4.5</v>
      </c>
      <c r="G21" s="322">
        <f>SUM(G18:G20)/3</f>
        <v>76.333333333333329</v>
      </c>
      <c r="H21" s="323">
        <f>SUM(H18:H20)</f>
        <v>11</v>
      </c>
      <c r="I21" s="736" t="s">
        <v>403</v>
      </c>
      <c r="J21" s="737"/>
      <c r="K21" s="318">
        <f>SUM(K18:K20)</f>
        <v>22.5</v>
      </c>
      <c r="L21" s="322">
        <f>SUM(L18:L20)/3</f>
        <v>73.666666666666671</v>
      </c>
      <c r="M21" s="323">
        <f>SUM(M18:M20)</f>
        <v>19</v>
      </c>
      <c r="N21" s="724"/>
      <c r="O21" s="727"/>
      <c r="P21" s="730"/>
      <c r="Q21" s="733"/>
    </row>
    <row r="22" spans="2:21" ht="33.75" thickBot="1">
      <c r="B22" s="2"/>
      <c r="C22" s="2"/>
      <c r="D22" s="719" t="s">
        <v>68</v>
      </c>
      <c r="E22" s="720"/>
      <c r="F22" s="333">
        <f>SUM(F9+F13+F17)</f>
        <v>9</v>
      </c>
      <c r="G22" s="334">
        <f>SUM(G6+G7+G8+G10+G11+G12+G14+G15+G16)/9</f>
        <v>75.333333333333329</v>
      </c>
      <c r="H22" s="333">
        <f>SUM(H9+H13+H17+H21)</f>
        <v>32</v>
      </c>
      <c r="I22" s="721" t="s">
        <v>68</v>
      </c>
      <c r="J22" s="722"/>
      <c r="K22" s="324">
        <f>SUM(K9+K13+K17)</f>
        <v>54</v>
      </c>
      <c r="L22" s="325">
        <f>SUM(L6+L7+L8+L10+L11+L12+L14+L15+L16)/9</f>
        <v>71.888888888888886</v>
      </c>
      <c r="M22" s="324">
        <f>SUM(M9+M13+M17+M21)</f>
        <v>68</v>
      </c>
      <c r="N22" s="326">
        <f>SUM(N6:N17)/3</f>
        <v>73.6111111111111</v>
      </c>
      <c r="O22" s="49">
        <f>SUM(O6:O20)</f>
        <v>1</v>
      </c>
      <c r="P22" s="49">
        <f>SUM(P6:P20)</f>
        <v>8</v>
      </c>
      <c r="Q22" s="50">
        <f>SUM(Q6:Q20)</f>
        <v>0</v>
      </c>
    </row>
  </sheetData>
  <mergeCells count="36">
    <mergeCell ref="O4:Q4"/>
    <mergeCell ref="Q6:Q9"/>
    <mergeCell ref="Q10:Q13"/>
    <mergeCell ref="P6:P9"/>
    <mergeCell ref="O10:O13"/>
    <mergeCell ref="P10:P13"/>
    <mergeCell ref="O6:O9"/>
    <mergeCell ref="D4:H4"/>
    <mergeCell ref="I4:M4"/>
    <mergeCell ref="D5:E5"/>
    <mergeCell ref="I5:J5"/>
    <mergeCell ref="B9:C9"/>
    <mergeCell ref="N6:N9"/>
    <mergeCell ref="D9:E9"/>
    <mergeCell ref="I9:J9"/>
    <mergeCell ref="V9:V10"/>
    <mergeCell ref="N14:N17"/>
    <mergeCell ref="Q14:Q17"/>
    <mergeCell ref="O14:O17"/>
    <mergeCell ref="P14:P17"/>
    <mergeCell ref="N10:N13"/>
    <mergeCell ref="D13:E13"/>
    <mergeCell ref="D17:E17"/>
    <mergeCell ref="I13:J13"/>
    <mergeCell ref="I17:J17"/>
    <mergeCell ref="Q18:Q21"/>
    <mergeCell ref="B21:C21"/>
    <mergeCell ref="D21:E21"/>
    <mergeCell ref="I21:J21"/>
    <mergeCell ref="B13:C13"/>
    <mergeCell ref="B17:C17"/>
    <mergeCell ref="D22:E22"/>
    <mergeCell ref="I22:J22"/>
    <mergeCell ref="N18:N21"/>
    <mergeCell ref="O18:O21"/>
    <mergeCell ref="P18:P21"/>
  </mergeCells>
  <phoneticPr fontId="10" type="noConversion"/>
  <pageMargins left="0.75" right="0.75" top="1" bottom="1" header="0.5" footer="0.5"/>
  <headerFooter>
    <oddHeader>&amp;C&amp;"Calibri"&amp;10&amp;K000000 Internal Use Only&amp;1#_x000D_</oddHeader>
  </headerFooter>
  <ignoredErrors>
    <ignoredError sqref="G9 L9 G13 L13 G17 L17 G21 L21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B2:I15"/>
  <sheetViews>
    <sheetView showGridLines="0" zoomScale="118" zoomScaleNormal="118" workbookViewId="0">
      <selection activeCell="K11" sqref="K11"/>
    </sheetView>
  </sheetViews>
  <sheetFormatPr defaultColWidth="11.42578125" defaultRowHeight="15"/>
  <cols>
    <col min="1" max="1" width="3.85546875" customWidth="1"/>
    <col min="2" max="2" width="11.42578125" customWidth="1"/>
    <col min="3" max="3" width="27.140625" customWidth="1"/>
    <col min="4" max="4" width="10.7109375" customWidth="1"/>
    <col min="5" max="5" width="42.7109375" customWidth="1"/>
    <col min="6" max="6" width="11.140625" customWidth="1"/>
    <col min="7" max="7" width="11.28515625" customWidth="1"/>
    <col min="8" max="9" width="7.7109375" customWidth="1"/>
  </cols>
  <sheetData>
    <row r="2" spans="2:9" ht="23.25" customHeight="1">
      <c r="B2" s="759" t="s">
        <v>184</v>
      </c>
      <c r="C2" s="759"/>
      <c r="D2" s="759"/>
      <c r="E2" s="759"/>
      <c r="F2" s="759"/>
      <c r="G2" s="759"/>
      <c r="H2" s="316"/>
      <c r="I2" s="316"/>
    </row>
    <row r="3" spans="2:9" ht="8.25" customHeight="1">
      <c r="B3" s="687"/>
      <c r="C3" s="687"/>
      <c r="D3" s="687"/>
      <c r="E3" s="687"/>
      <c r="F3" s="687"/>
      <c r="G3" s="687"/>
      <c r="H3" s="316"/>
      <c r="I3" s="316"/>
    </row>
    <row r="4" spans="2:9" ht="49.5">
      <c r="B4" s="683" t="s">
        <v>82</v>
      </c>
      <c r="C4" s="683" t="s">
        <v>18</v>
      </c>
      <c r="D4" s="683" t="s">
        <v>342</v>
      </c>
      <c r="E4" s="688" t="s">
        <v>343</v>
      </c>
      <c r="F4" s="689" t="s">
        <v>401</v>
      </c>
      <c r="G4" s="690" t="s">
        <v>402</v>
      </c>
      <c r="H4" s="316"/>
      <c r="I4" s="316"/>
    </row>
    <row r="5" spans="2:9" ht="36" customHeight="1">
      <c r="B5" s="684" t="s">
        <v>14</v>
      </c>
      <c r="C5" s="684" t="s">
        <v>404</v>
      </c>
      <c r="D5" s="691">
        <v>75</v>
      </c>
      <c r="E5" s="436" t="s">
        <v>432</v>
      </c>
      <c r="F5" s="691">
        <v>77</v>
      </c>
      <c r="G5" s="691">
        <v>73</v>
      </c>
      <c r="H5" s="316"/>
      <c r="I5" s="316"/>
    </row>
    <row r="6" spans="2:9" ht="36" customHeight="1">
      <c r="B6" s="684" t="s">
        <v>15</v>
      </c>
      <c r="C6" s="684" t="s">
        <v>435</v>
      </c>
      <c r="D6" s="691">
        <v>73.5</v>
      </c>
      <c r="E6" s="436" t="s">
        <v>433</v>
      </c>
      <c r="F6" s="691">
        <v>74</v>
      </c>
      <c r="G6" s="691">
        <v>73</v>
      </c>
      <c r="H6" s="316"/>
      <c r="I6" s="316"/>
    </row>
    <row r="7" spans="2:9" ht="36" customHeight="1">
      <c r="B7" s="684" t="s">
        <v>16</v>
      </c>
      <c r="C7" s="684" t="s">
        <v>394</v>
      </c>
      <c r="D7" s="691">
        <v>72.33</v>
      </c>
      <c r="E7" s="436" t="s">
        <v>434</v>
      </c>
      <c r="F7" s="691">
        <v>75</v>
      </c>
      <c r="G7" s="691">
        <v>69.7</v>
      </c>
      <c r="H7" s="316"/>
      <c r="I7" s="316"/>
    </row>
    <row r="8" spans="2:9" ht="36" customHeight="1">
      <c r="B8" s="758" t="s">
        <v>80</v>
      </c>
      <c r="C8" s="758"/>
      <c r="D8" s="692">
        <v>73.599999999999994</v>
      </c>
      <c r="E8" s="685" t="s">
        <v>434</v>
      </c>
      <c r="F8" s="692">
        <v>75.3</v>
      </c>
      <c r="G8" s="692">
        <v>71.900000000000006</v>
      </c>
      <c r="H8" s="316"/>
      <c r="I8" s="316"/>
    </row>
    <row r="9" spans="2:9" ht="11.25" customHeight="1">
      <c r="B9" s="429"/>
      <c r="C9" s="429"/>
      <c r="D9" s="429"/>
      <c r="E9" s="428"/>
      <c r="F9" s="429"/>
      <c r="G9" s="429"/>
    </row>
    <row r="10" spans="2:9" ht="49.5">
      <c r="B10" s="683" t="s">
        <v>82</v>
      </c>
      <c r="C10" s="683" t="s">
        <v>18</v>
      </c>
      <c r="D10" s="683" t="s">
        <v>342</v>
      </c>
      <c r="E10" s="688" t="s">
        <v>343</v>
      </c>
      <c r="F10" s="689" t="s">
        <v>401</v>
      </c>
      <c r="G10" s="690" t="s">
        <v>402</v>
      </c>
    </row>
    <row r="11" spans="2:9" ht="30.75" customHeight="1">
      <c r="B11" s="684" t="s">
        <v>14</v>
      </c>
      <c r="C11" s="684" t="s">
        <v>404</v>
      </c>
      <c r="D11" s="691">
        <v>75</v>
      </c>
      <c r="E11" s="436" t="s">
        <v>432</v>
      </c>
      <c r="F11" s="691">
        <v>77</v>
      </c>
      <c r="G11" s="691">
        <v>73</v>
      </c>
    </row>
    <row r="12" spans="2:9" ht="30.75" customHeight="1">
      <c r="B12" s="684" t="s">
        <v>15</v>
      </c>
      <c r="C12" s="684" t="s">
        <v>435</v>
      </c>
      <c r="D12" s="691">
        <v>73.5</v>
      </c>
      <c r="E12" s="436" t="s">
        <v>433</v>
      </c>
      <c r="F12" s="691">
        <v>74</v>
      </c>
      <c r="G12" s="691">
        <v>73</v>
      </c>
    </row>
    <row r="13" spans="2:9" ht="30.75" customHeight="1">
      <c r="B13" s="684" t="s">
        <v>16</v>
      </c>
      <c r="C13" s="684" t="s">
        <v>394</v>
      </c>
      <c r="D13" s="691">
        <v>72.33</v>
      </c>
      <c r="E13" s="436" t="s">
        <v>434</v>
      </c>
      <c r="F13" s="691">
        <v>75</v>
      </c>
      <c r="G13" s="691">
        <v>69.7</v>
      </c>
    </row>
    <row r="14" spans="2:9" ht="30.75" customHeight="1">
      <c r="B14" s="684" t="s">
        <v>60</v>
      </c>
      <c r="C14" s="684" t="s">
        <v>318</v>
      </c>
      <c r="D14" s="691">
        <v>74.8</v>
      </c>
      <c r="E14" s="436" t="s">
        <v>486</v>
      </c>
      <c r="F14" s="691">
        <v>76.3</v>
      </c>
      <c r="G14" s="691">
        <v>73.7</v>
      </c>
    </row>
    <row r="15" spans="2:9" ht="30.75" customHeight="1">
      <c r="B15" s="758" t="s">
        <v>80</v>
      </c>
      <c r="C15" s="758"/>
      <c r="D15" s="692">
        <v>73.900000000000006</v>
      </c>
      <c r="E15" s="685" t="s">
        <v>434</v>
      </c>
      <c r="F15" s="692">
        <v>75.58</v>
      </c>
      <c r="G15" s="692">
        <v>72.400000000000006</v>
      </c>
    </row>
  </sheetData>
  <mergeCells count="3">
    <mergeCell ref="B15:C15"/>
    <mergeCell ref="B2:G2"/>
    <mergeCell ref="B8:C8"/>
  </mergeCells>
  <pageMargins left="0.75" right="0.75" top="1" bottom="1" header="0.5" footer="0.5"/>
  <pageSetup paperSize="3" orientation="landscape" r:id="rId1"/>
  <headerFooter>
    <oddHeader>&amp;C&amp;"Calibri"&amp;10&amp;K000000 Internal Use Only&amp;1#_x000D_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AC68"/>
  <sheetViews>
    <sheetView showGridLines="0" topLeftCell="A16" zoomScale="80" zoomScaleNormal="80" zoomScalePageLayoutView="125" workbookViewId="0">
      <selection activeCell="Y16" sqref="Y16:Y17"/>
    </sheetView>
  </sheetViews>
  <sheetFormatPr defaultColWidth="11.42578125" defaultRowHeight="15"/>
  <cols>
    <col min="1" max="1" width="3.140625" customWidth="1"/>
    <col min="2" max="2" width="21.140625" bestFit="1" customWidth="1"/>
    <col min="3" max="10" width="3.7109375" bestFit="1" customWidth="1"/>
    <col min="11" max="11" width="3.140625" bestFit="1" customWidth="1"/>
    <col min="12" max="12" width="5.42578125" bestFit="1" customWidth="1"/>
    <col min="13" max="21" width="3.7109375" bestFit="1" customWidth="1"/>
    <col min="22" max="22" width="5.140625" bestFit="1" customWidth="1"/>
    <col min="23" max="23" width="5.28515625" customWidth="1"/>
    <col min="24" max="24" width="5.28515625" bestFit="1" customWidth="1"/>
    <col min="25" max="25" width="6.5703125" customWidth="1"/>
    <col min="26" max="26" width="8.140625" bestFit="1" customWidth="1"/>
    <col min="27" max="27" width="13.7109375" customWidth="1"/>
    <col min="28" max="28" width="12.5703125" customWidth="1"/>
  </cols>
  <sheetData>
    <row r="1" spans="1:29" ht="15.75" thickBo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9" ht="15" customHeight="1">
      <c r="A2" s="10"/>
      <c r="B2" s="766" t="s">
        <v>409</v>
      </c>
      <c r="C2" s="767"/>
      <c r="D2" s="767"/>
      <c r="E2" s="767"/>
      <c r="F2" s="767"/>
      <c r="G2" s="767"/>
      <c r="H2" s="767"/>
      <c r="I2" s="767"/>
      <c r="J2" s="767"/>
      <c r="K2" s="767"/>
      <c r="L2" s="767"/>
      <c r="M2" s="767"/>
      <c r="N2" s="767"/>
      <c r="O2" s="767"/>
      <c r="P2" s="767"/>
      <c r="Q2" s="767"/>
      <c r="R2" s="767"/>
      <c r="S2" s="767"/>
      <c r="T2" s="767"/>
      <c r="U2" s="767"/>
      <c r="V2" s="767"/>
      <c r="W2" s="767"/>
      <c r="X2" s="770" t="s">
        <v>71</v>
      </c>
      <c r="Y2" s="771"/>
      <c r="Z2" s="10"/>
    </row>
    <row r="3" spans="1:29" ht="15.75" customHeight="1" thickBot="1">
      <c r="A3" s="10"/>
      <c r="B3" s="774"/>
      <c r="C3" s="775"/>
      <c r="D3" s="775"/>
      <c r="E3" s="775"/>
      <c r="F3" s="775"/>
      <c r="G3" s="775"/>
      <c r="H3" s="775"/>
      <c r="I3" s="775"/>
      <c r="J3" s="775"/>
      <c r="K3" s="775"/>
      <c r="L3" s="775"/>
      <c r="M3" s="775"/>
      <c r="N3" s="775"/>
      <c r="O3" s="775"/>
      <c r="P3" s="775"/>
      <c r="Q3" s="775"/>
      <c r="R3" s="775"/>
      <c r="S3" s="775"/>
      <c r="T3" s="775"/>
      <c r="U3" s="775"/>
      <c r="V3" s="775"/>
      <c r="W3" s="775"/>
      <c r="X3" s="200" t="s">
        <v>402</v>
      </c>
      <c r="Y3" s="335" t="s">
        <v>401</v>
      </c>
    </row>
    <row r="4" spans="1:29" ht="14.1" customHeight="1">
      <c r="A4" s="10"/>
      <c r="B4" s="293" t="s">
        <v>72</v>
      </c>
      <c r="C4" s="294">
        <v>1</v>
      </c>
      <c r="D4" s="294">
        <v>2</v>
      </c>
      <c r="E4" s="294">
        <v>3</v>
      </c>
      <c r="F4" s="294">
        <v>4</v>
      </c>
      <c r="G4" s="294">
        <v>5</v>
      </c>
      <c r="H4" s="294">
        <v>6</v>
      </c>
      <c r="I4" s="294">
        <v>7</v>
      </c>
      <c r="J4" s="294">
        <v>8</v>
      </c>
      <c r="K4" s="294">
        <v>9</v>
      </c>
      <c r="L4" s="294" t="s">
        <v>61</v>
      </c>
      <c r="M4" s="294">
        <v>10</v>
      </c>
      <c r="N4" s="294">
        <v>11</v>
      </c>
      <c r="O4" s="294">
        <v>12</v>
      </c>
      <c r="P4" s="294">
        <v>13</v>
      </c>
      <c r="Q4" s="294">
        <v>14</v>
      </c>
      <c r="R4" s="294">
        <v>15</v>
      </c>
      <c r="S4" s="294">
        <v>16</v>
      </c>
      <c r="T4" s="294">
        <v>17</v>
      </c>
      <c r="U4" s="294">
        <v>18</v>
      </c>
      <c r="V4" s="294" t="s">
        <v>62</v>
      </c>
      <c r="W4" s="294" t="s">
        <v>5</v>
      </c>
      <c r="X4" s="760">
        <f>SUM(X6:X17)</f>
        <v>18</v>
      </c>
      <c r="Y4" s="764">
        <f>SUM(Y6:Y17)</f>
        <v>7</v>
      </c>
    </row>
    <row r="5" spans="1:29" ht="15" customHeight="1">
      <c r="A5" s="10"/>
      <c r="B5" s="198" t="s">
        <v>1</v>
      </c>
      <c r="C5" s="196">
        <v>5</v>
      </c>
      <c r="D5" s="196">
        <v>3</v>
      </c>
      <c r="E5" s="196">
        <v>4</v>
      </c>
      <c r="F5" s="196">
        <v>3</v>
      </c>
      <c r="G5" s="196">
        <v>4</v>
      </c>
      <c r="H5" s="196">
        <v>3</v>
      </c>
      <c r="I5" s="196">
        <v>5</v>
      </c>
      <c r="J5" s="196">
        <v>4</v>
      </c>
      <c r="K5" s="196">
        <v>4</v>
      </c>
      <c r="L5" s="197">
        <f>SUM(C5:K5)</f>
        <v>35</v>
      </c>
      <c r="M5" s="196">
        <v>4</v>
      </c>
      <c r="N5" s="196">
        <v>5</v>
      </c>
      <c r="O5" s="196">
        <v>3</v>
      </c>
      <c r="P5" s="196">
        <v>4</v>
      </c>
      <c r="Q5" s="196">
        <v>5</v>
      </c>
      <c r="R5" s="196">
        <v>4</v>
      </c>
      <c r="S5" s="196">
        <v>4</v>
      </c>
      <c r="T5" s="196">
        <v>3</v>
      </c>
      <c r="U5" s="196">
        <v>4</v>
      </c>
      <c r="V5" s="197">
        <f>SUM(M5:U5)</f>
        <v>36</v>
      </c>
      <c r="W5" s="197">
        <f>SUM(L5+V5)</f>
        <v>71</v>
      </c>
      <c r="X5" s="760"/>
      <c r="Y5" s="764"/>
    </row>
    <row r="6" spans="1:29" ht="16.5" customHeight="1" thickBot="1">
      <c r="A6" s="10"/>
      <c r="B6" s="19" t="s">
        <v>451</v>
      </c>
      <c r="C6" s="5">
        <v>6</v>
      </c>
      <c r="D6" s="599">
        <v>3</v>
      </c>
      <c r="E6" s="599">
        <v>3</v>
      </c>
      <c r="F6" s="599">
        <v>2</v>
      </c>
      <c r="G6" s="5">
        <v>4</v>
      </c>
      <c r="H6" s="5">
        <v>3</v>
      </c>
      <c r="I6" s="5">
        <v>5</v>
      </c>
      <c r="J6" s="5">
        <v>4</v>
      </c>
      <c r="K6" s="5">
        <v>5</v>
      </c>
      <c r="L6" s="197">
        <f>SUM(C6:K6)</f>
        <v>35</v>
      </c>
      <c r="M6" s="5">
        <v>4</v>
      </c>
      <c r="N6" s="599">
        <v>5</v>
      </c>
      <c r="O6" s="5">
        <v>4</v>
      </c>
      <c r="P6" s="5">
        <v>4</v>
      </c>
      <c r="Q6" s="5">
        <v>5</v>
      </c>
      <c r="R6" s="5">
        <v>5</v>
      </c>
      <c r="S6" s="599">
        <v>4</v>
      </c>
      <c r="T6" s="599">
        <v>3</v>
      </c>
      <c r="U6" s="5">
        <v>5</v>
      </c>
      <c r="V6" s="197">
        <f>SUM(M6:U6)</f>
        <v>39</v>
      </c>
      <c r="W6" s="197">
        <f>SUM(L6+V6)</f>
        <v>74</v>
      </c>
      <c r="X6" s="760">
        <v>6</v>
      </c>
      <c r="Y6" s="761"/>
    </row>
    <row r="7" spans="1:29" ht="16.5" customHeight="1">
      <c r="A7" s="10"/>
      <c r="B7" s="19" t="s">
        <v>122</v>
      </c>
      <c r="C7" s="5">
        <f>SUM(C6-C5)</f>
        <v>1</v>
      </c>
      <c r="D7" s="5">
        <f t="shared" ref="D7:K7" si="0">SUM(D6-D5)</f>
        <v>0</v>
      </c>
      <c r="E7" s="5">
        <f t="shared" si="0"/>
        <v>-1</v>
      </c>
      <c r="F7" s="5">
        <f t="shared" si="0"/>
        <v>-1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1</v>
      </c>
      <c r="L7" s="197">
        <f t="shared" ref="L7:L8" si="1">SUM(C7:K7)</f>
        <v>0</v>
      </c>
      <c r="M7" s="5">
        <f>SUM(M6-M5)</f>
        <v>0</v>
      </c>
      <c r="N7" s="5">
        <f t="shared" ref="N7:U7" si="2">SUM(N6-N5)</f>
        <v>0</v>
      </c>
      <c r="O7" s="5">
        <f t="shared" si="2"/>
        <v>1</v>
      </c>
      <c r="P7" s="5">
        <f t="shared" si="2"/>
        <v>0</v>
      </c>
      <c r="Q7" s="5">
        <f t="shared" si="2"/>
        <v>0</v>
      </c>
      <c r="R7" s="5">
        <f t="shared" si="2"/>
        <v>1</v>
      </c>
      <c r="S7" s="5">
        <f t="shared" si="2"/>
        <v>0</v>
      </c>
      <c r="T7" s="5">
        <f t="shared" si="2"/>
        <v>0</v>
      </c>
      <c r="U7" s="5">
        <f t="shared" si="2"/>
        <v>1</v>
      </c>
      <c r="V7" s="197">
        <f t="shared" ref="V7:V14" si="3">SUM(M7:U7)</f>
        <v>3</v>
      </c>
      <c r="W7" s="197">
        <f t="shared" ref="W7:W17" si="4">SUM(L7+V7)</f>
        <v>3</v>
      </c>
      <c r="X7" s="760"/>
      <c r="Y7" s="761"/>
      <c r="Z7" s="153"/>
      <c r="AB7" s="597"/>
    </row>
    <row r="8" spans="1:29" ht="16.5" customHeight="1">
      <c r="A8" s="10"/>
      <c r="B8" s="19" t="s">
        <v>445</v>
      </c>
      <c r="C8" s="599">
        <v>5</v>
      </c>
      <c r="D8" s="5">
        <v>4</v>
      </c>
      <c r="E8" s="5">
        <v>5</v>
      </c>
      <c r="F8" s="5">
        <v>3</v>
      </c>
      <c r="G8" s="5">
        <v>4</v>
      </c>
      <c r="H8" s="5">
        <v>3</v>
      </c>
      <c r="I8" s="5">
        <v>5</v>
      </c>
      <c r="J8" s="599">
        <v>3</v>
      </c>
      <c r="K8" s="599">
        <v>4</v>
      </c>
      <c r="L8" s="197">
        <f t="shared" si="1"/>
        <v>36</v>
      </c>
      <c r="M8" s="5">
        <v>4</v>
      </c>
      <c r="N8" s="5">
        <v>6</v>
      </c>
      <c r="O8" s="599">
        <v>3</v>
      </c>
      <c r="P8" s="5">
        <v>4</v>
      </c>
      <c r="Q8" s="5">
        <v>5</v>
      </c>
      <c r="R8" s="5">
        <v>5</v>
      </c>
      <c r="S8" s="5">
        <v>5</v>
      </c>
      <c r="T8" s="5">
        <v>4</v>
      </c>
      <c r="U8" s="5">
        <v>5</v>
      </c>
      <c r="V8" s="197">
        <f t="shared" si="3"/>
        <v>41</v>
      </c>
      <c r="W8" s="197">
        <f t="shared" si="4"/>
        <v>77</v>
      </c>
      <c r="X8" s="762"/>
      <c r="Y8" s="764">
        <v>4</v>
      </c>
      <c r="AB8" s="58"/>
    </row>
    <row r="9" spans="1:29" ht="16.5" customHeight="1" thickBot="1">
      <c r="A9" s="10"/>
      <c r="B9" s="8" t="s">
        <v>122</v>
      </c>
      <c r="C9" s="6">
        <f>SUM(C8-C5)</f>
        <v>0</v>
      </c>
      <c r="D9" s="6">
        <f t="shared" ref="D9:K9" si="5">SUM(D8-D5)</f>
        <v>1</v>
      </c>
      <c r="E9" s="6">
        <f t="shared" si="5"/>
        <v>1</v>
      </c>
      <c r="F9" s="6">
        <f t="shared" si="5"/>
        <v>0</v>
      </c>
      <c r="G9" s="6">
        <f t="shared" si="5"/>
        <v>0</v>
      </c>
      <c r="H9" s="6">
        <f t="shared" si="5"/>
        <v>0</v>
      </c>
      <c r="I9" s="6">
        <f t="shared" si="5"/>
        <v>0</v>
      </c>
      <c r="J9" s="6">
        <f t="shared" si="5"/>
        <v>-1</v>
      </c>
      <c r="K9" s="6">
        <f t="shared" si="5"/>
        <v>0</v>
      </c>
      <c r="L9" s="199">
        <f t="shared" ref="L9" si="6">SUM(C9:K9)</f>
        <v>1</v>
      </c>
      <c r="M9" s="6">
        <f t="shared" ref="M9:U9" si="7">SUM(M8-M5)</f>
        <v>0</v>
      </c>
      <c r="N9" s="6">
        <f t="shared" si="7"/>
        <v>1</v>
      </c>
      <c r="O9" s="6">
        <f t="shared" si="7"/>
        <v>0</v>
      </c>
      <c r="P9" s="6">
        <f t="shared" si="7"/>
        <v>0</v>
      </c>
      <c r="Q9" s="6">
        <f t="shared" si="7"/>
        <v>0</v>
      </c>
      <c r="R9" s="6">
        <f t="shared" si="7"/>
        <v>1</v>
      </c>
      <c r="S9" s="6">
        <f t="shared" si="7"/>
        <v>1</v>
      </c>
      <c r="T9" s="6">
        <f t="shared" si="7"/>
        <v>1</v>
      </c>
      <c r="U9" s="6">
        <f t="shared" si="7"/>
        <v>1</v>
      </c>
      <c r="V9" s="199">
        <f t="shared" si="3"/>
        <v>5</v>
      </c>
      <c r="W9" s="199">
        <f t="shared" si="4"/>
        <v>6</v>
      </c>
      <c r="X9" s="762"/>
      <c r="Y9" s="764"/>
      <c r="AB9" s="59"/>
    </row>
    <row r="10" spans="1:29" ht="15.75" customHeight="1" thickBot="1">
      <c r="A10" s="10"/>
      <c r="B10" s="195" t="s">
        <v>453</v>
      </c>
      <c r="C10" s="5">
        <v>6</v>
      </c>
      <c r="D10" s="5">
        <v>3</v>
      </c>
      <c r="E10" s="599">
        <v>4</v>
      </c>
      <c r="F10" s="5">
        <v>3</v>
      </c>
      <c r="G10" s="599">
        <v>4</v>
      </c>
      <c r="H10" s="5">
        <v>3</v>
      </c>
      <c r="I10" s="5">
        <v>4</v>
      </c>
      <c r="J10" s="5">
        <v>4</v>
      </c>
      <c r="K10" s="599">
        <v>4</v>
      </c>
      <c r="L10" s="9">
        <f t="shared" ref="L10" si="8">SUM(C10:K10)</f>
        <v>35</v>
      </c>
      <c r="M10" s="599">
        <v>4</v>
      </c>
      <c r="N10" s="5">
        <v>6</v>
      </c>
      <c r="O10" s="5">
        <v>3</v>
      </c>
      <c r="P10" s="5">
        <v>4</v>
      </c>
      <c r="Q10" s="5">
        <v>5</v>
      </c>
      <c r="R10" s="5">
        <v>5</v>
      </c>
      <c r="S10" s="5">
        <v>4</v>
      </c>
      <c r="T10" s="5">
        <v>4</v>
      </c>
      <c r="U10" s="599">
        <v>4</v>
      </c>
      <c r="V10" s="9">
        <f t="shared" si="3"/>
        <v>39</v>
      </c>
      <c r="W10" s="9">
        <f t="shared" si="4"/>
        <v>74</v>
      </c>
      <c r="X10" s="760">
        <v>5</v>
      </c>
      <c r="Y10" s="761"/>
      <c r="AB10" s="60"/>
    </row>
    <row r="11" spans="1:29" ht="15.75" customHeight="1">
      <c r="A11" s="10"/>
      <c r="B11" s="19" t="s">
        <v>122</v>
      </c>
      <c r="C11" s="5">
        <f>SUM(C10-C5)</f>
        <v>1</v>
      </c>
      <c r="D11" s="5">
        <f t="shared" ref="D11:K11" si="9">SUM(D10-D5)</f>
        <v>0</v>
      </c>
      <c r="E11" s="5">
        <f t="shared" si="9"/>
        <v>0</v>
      </c>
      <c r="F11" s="5">
        <f t="shared" si="9"/>
        <v>0</v>
      </c>
      <c r="G11" s="5">
        <f t="shared" si="9"/>
        <v>0</v>
      </c>
      <c r="H11" s="5">
        <f t="shared" si="9"/>
        <v>0</v>
      </c>
      <c r="I11" s="5">
        <f t="shared" si="9"/>
        <v>-1</v>
      </c>
      <c r="J11" s="5">
        <f t="shared" si="9"/>
        <v>0</v>
      </c>
      <c r="K11" s="5">
        <f t="shared" si="9"/>
        <v>0</v>
      </c>
      <c r="L11" s="197">
        <f t="shared" ref="L11" si="10">SUM(C11:K11)</f>
        <v>0</v>
      </c>
      <c r="M11" s="5">
        <f t="shared" ref="M11:U11" si="11">SUM(M10-M5)</f>
        <v>0</v>
      </c>
      <c r="N11" s="5">
        <f t="shared" si="11"/>
        <v>1</v>
      </c>
      <c r="O11" s="5">
        <f t="shared" si="11"/>
        <v>0</v>
      </c>
      <c r="P11" s="5">
        <f t="shared" si="11"/>
        <v>0</v>
      </c>
      <c r="Q11" s="5">
        <f t="shared" si="11"/>
        <v>0</v>
      </c>
      <c r="R11" s="5">
        <f t="shared" si="11"/>
        <v>1</v>
      </c>
      <c r="S11" s="5">
        <f t="shared" si="11"/>
        <v>0</v>
      </c>
      <c r="T11" s="5">
        <f t="shared" si="11"/>
        <v>1</v>
      </c>
      <c r="U11" s="5">
        <f t="shared" si="11"/>
        <v>0</v>
      </c>
      <c r="V11" s="197">
        <f t="shared" si="3"/>
        <v>3</v>
      </c>
      <c r="W11" s="197">
        <f t="shared" si="4"/>
        <v>3</v>
      </c>
      <c r="X11" s="760"/>
      <c r="Y11" s="761"/>
      <c r="AB11" s="597"/>
    </row>
    <row r="12" spans="1:29" ht="15.75" customHeight="1">
      <c r="A12" s="10"/>
      <c r="B12" s="19" t="s">
        <v>452</v>
      </c>
      <c r="C12" s="599">
        <v>5</v>
      </c>
      <c r="D12" s="5">
        <v>3</v>
      </c>
      <c r="E12" s="5">
        <v>5</v>
      </c>
      <c r="F12" s="599">
        <v>2</v>
      </c>
      <c r="G12" s="5">
        <v>5</v>
      </c>
      <c r="H12" s="5">
        <v>3</v>
      </c>
      <c r="I12" s="5">
        <v>4</v>
      </c>
      <c r="J12" s="5">
        <v>4</v>
      </c>
      <c r="K12" s="5">
        <v>5</v>
      </c>
      <c r="L12" s="197">
        <f t="shared" ref="L12" si="12">SUM(C12:K12)</f>
        <v>36</v>
      </c>
      <c r="M12" s="5">
        <v>5</v>
      </c>
      <c r="N12" s="5">
        <v>6</v>
      </c>
      <c r="O12" s="5">
        <v>3</v>
      </c>
      <c r="P12" s="5">
        <v>4</v>
      </c>
      <c r="Q12" s="5">
        <v>5</v>
      </c>
      <c r="R12" s="5">
        <v>5</v>
      </c>
      <c r="S12" s="5">
        <v>4</v>
      </c>
      <c r="T12" s="599">
        <v>3</v>
      </c>
      <c r="U12" s="5">
        <v>5</v>
      </c>
      <c r="V12" s="197">
        <f t="shared" si="3"/>
        <v>40</v>
      </c>
      <c r="W12" s="197">
        <f t="shared" si="4"/>
        <v>76</v>
      </c>
      <c r="X12" s="762"/>
      <c r="Y12" s="764">
        <v>3</v>
      </c>
      <c r="AB12" s="58"/>
    </row>
    <row r="13" spans="1:29" ht="15.75" customHeight="1" thickBot="1">
      <c r="A13" s="10"/>
      <c r="B13" s="8" t="s">
        <v>122</v>
      </c>
      <c r="C13" s="6">
        <f>SUM(C12-C5)</f>
        <v>0</v>
      </c>
      <c r="D13" s="6">
        <f t="shared" ref="D13:K13" si="13">SUM(D12-D5)</f>
        <v>0</v>
      </c>
      <c r="E13" s="6">
        <f t="shared" si="13"/>
        <v>1</v>
      </c>
      <c r="F13" s="6">
        <f t="shared" si="13"/>
        <v>-1</v>
      </c>
      <c r="G13" s="6">
        <f t="shared" si="13"/>
        <v>1</v>
      </c>
      <c r="H13" s="6">
        <f t="shared" si="13"/>
        <v>0</v>
      </c>
      <c r="I13" s="6">
        <f t="shared" si="13"/>
        <v>-1</v>
      </c>
      <c r="J13" s="6">
        <f t="shared" si="13"/>
        <v>0</v>
      </c>
      <c r="K13" s="6">
        <f t="shared" si="13"/>
        <v>1</v>
      </c>
      <c r="L13" s="199">
        <f t="shared" ref="L13" si="14">SUM(C13:K13)</f>
        <v>1</v>
      </c>
      <c r="M13" s="6">
        <f t="shared" ref="M13:U13" si="15">SUM(M12-M5)</f>
        <v>1</v>
      </c>
      <c r="N13" s="6">
        <f t="shared" si="15"/>
        <v>1</v>
      </c>
      <c r="O13" s="6">
        <f t="shared" si="15"/>
        <v>0</v>
      </c>
      <c r="P13" s="6">
        <f t="shared" si="15"/>
        <v>0</v>
      </c>
      <c r="Q13" s="6">
        <f t="shared" si="15"/>
        <v>0</v>
      </c>
      <c r="R13" s="6">
        <f t="shared" si="15"/>
        <v>1</v>
      </c>
      <c r="S13" s="6">
        <f t="shared" si="15"/>
        <v>0</v>
      </c>
      <c r="T13" s="6">
        <f t="shared" si="15"/>
        <v>0</v>
      </c>
      <c r="U13" s="6">
        <f t="shared" si="15"/>
        <v>1</v>
      </c>
      <c r="V13" s="199">
        <f t="shared" si="3"/>
        <v>4</v>
      </c>
      <c r="W13" s="199">
        <f t="shared" si="4"/>
        <v>5</v>
      </c>
      <c r="X13" s="762"/>
      <c r="Y13" s="764"/>
      <c r="AB13" s="59"/>
    </row>
    <row r="14" spans="1:29" ht="15.75" customHeight="1" thickBot="1">
      <c r="A14" s="10"/>
      <c r="B14" s="195" t="s">
        <v>455</v>
      </c>
      <c r="C14" s="5">
        <v>6</v>
      </c>
      <c r="D14" s="5">
        <v>3</v>
      </c>
      <c r="E14" s="5">
        <v>4</v>
      </c>
      <c r="F14" s="5">
        <v>3</v>
      </c>
      <c r="G14" s="5">
        <v>4</v>
      </c>
      <c r="H14" s="599">
        <v>3</v>
      </c>
      <c r="I14" s="5">
        <v>5</v>
      </c>
      <c r="J14" s="5">
        <v>4</v>
      </c>
      <c r="K14" s="5">
        <v>4</v>
      </c>
      <c r="L14" s="9">
        <f t="shared" ref="L14" si="16">SUM(C14:K14)</f>
        <v>36</v>
      </c>
      <c r="M14" s="599">
        <v>4</v>
      </c>
      <c r="N14" s="599">
        <v>5</v>
      </c>
      <c r="O14" s="5">
        <v>4</v>
      </c>
      <c r="P14" s="599">
        <v>3</v>
      </c>
      <c r="Q14" s="599">
        <v>5</v>
      </c>
      <c r="R14" s="5">
        <v>4</v>
      </c>
      <c r="S14" s="599">
        <v>4</v>
      </c>
      <c r="T14" s="5">
        <v>3</v>
      </c>
      <c r="U14" s="599">
        <v>3</v>
      </c>
      <c r="V14" s="9">
        <f t="shared" si="3"/>
        <v>35</v>
      </c>
      <c r="W14" s="9">
        <f t="shared" si="4"/>
        <v>71</v>
      </c>
      <c r="X14" s="760">
        <v>7</v>
      </c>
      <c r="Y14" s="761"/>
      <c r="AB14" s="60"/>
    </row>
    <row r="15" spans="1:29" ht="15.75" customHeight="1">
      <c r="A15" s="10"/>
      <c r="B15" s="19" t="s">
        <v>122</v>
      </c>
      <c r="C15" s="5">
        <f>SUM(C14-C5)</f>
        <v>1</v>
      </c>
      <c r="D15" s="5">
        <f t="shared" ref="D15:K15" si="17">SUM(D14-D5)</f>
        <v>0</v>
      </c>
      <c r="E15" s="5">
        <f t="shared" si="17"/>
        <v>0</v>
      </c>
      <c r="F15" s="5">
        <f t="shared" si="17"/>
        <v>0</v>
      </c>
      <c r="G15" s="5">
        <f t="shared" si="17"/>
        <v>0</v>
      </c>
      <c r="H15" s="5">
        <f t="shared" si="17"/>
        <v>0</v>
      </c>
      <c r="I15" s="5">
        <f t="shared" si="17"/>
        <v>0</v>
      </c>
      <c r="J15" s="5">
        <f t="shared" si="17"/>
        <v>0</v>
      </c>
      <c r="K15" s="5">
        <f t="shared" si="17"/>
        <v>0</v>
      </c>
      <c r="L15" s="197">
        <f t="shared" ref="L15" si="18">SUM(C15:K15)</f>
        <v>1</v>
      </c>
      <c r="M15" s="5">
        <f t="shared" ref="M15:U15" si="19">SUM(M14-M5)</f>
        <v>0</v>
      </c>
      <c r="N15" s="5">
        <f t="shared" si="19"/>
        <v>0</v>
      </c>
      <c r="O15" s="5">
        <f t="shared" si="19"/>
        <v>1</v>
      </c>
      <c r="P15" s="5">
        <f t="shared" si="19"/>
        <v>-1</v>
      </c>
      <c r="Q15" s="5">
        <f t="shared" si="19"/>
        <v>0</v>
      </c>
      <c r="R15" s="5">
        <f t="shared" si="19"/>
        <v>0</v>
      </c>
      <c r="S15" s="5">
        <f t="shared" si="19"/>
        <v>0</v>
      </c>
      <c r="T15" s="5">
        <f t="shared" si="19"/>
        <v>0</v>
      </c>
      <c r="U15" s="5">
        <f t="shared" si="19"/>
        <v>-1</v>
      </c>
      <c r="V15" s="197">
        <f t="shared" ref="V15" si="20">SUM(M15:U15)</f>
        <v>-1</v>
      </c>
      <c r="W15" s="197">
        <f t="shared" si="4"/>
        <v>0</v>
      </c>
      <c r="X15" s="760"/>
      <c r="Y15" s="761"/>
      <c r="AB15" s="57">
        <v>72</v>
      </c>
      <c r="AC15">
        <v>72</v>
      </c>
    </row>
    <row r="16" spans="1:29" ht="15.75" customHeight="1">
      <c r="A16" s="10"/>
      <c r="B16" s="19" t="s">
        <v>454</v>
      </c>
      <c r="C16" s="5">
        <v>6</v>
      </c>
      <c r="D16" s="5">
        <v>3</v>
      </c>
      <c r="E16" s="5">
        <v>4</v>
      </c>
      <c r="F16" s="5">
        <v>3</v>
      </c>
      <c r="G16" s="5">
        <v>4</v>
      </c>
      <c r="H16" s="5">
        <v>4</v>
      </c>
      <c r="I16" s="5">
        <v>5</v>
      </c>
      <c r="J16" s="5">
        <v>4</v>
      </c>
      <c r="K16" s="5">
        <v>4</v>
      </c>
      <c r="L16" s="197">
        <f t="shared" ref="L16" si="21">SUM(C16:K16)</f>
        <v>37</v>
      </c>
      <c r="M16" s="5">
        <v>5</v>
      </c>
      <c r="N16" s="5">
        <v>6</v>
      </c>
      <c r="O16" s="5">
        <v>4</v>
      </c>
      <c r="P16" s="5">
        <v>4</v>
      </c>
      <c r="Q16" s="5">
        <v>6</v>
      </c>
      <c r="R16" s="5">
        <v>4</v>
      </c>
      <c r="S16" s="5">
        <v>5</v>
      </c>
      <c r="T16" s="5">
        <v>3</v>
      </c>
      <c r="U16" s="5">
        <v>4</v>
      </c>
      <c r="V16" s="197">
        <f t="shared" ref="V16" si="22">SUM(M16:U16)</f>
        <v>41</v>
      </c>
      <c r="W16" s="197">
        <f t="shared" si="4"/>
        <v>78</v>
      </c>
      <c r="X16" s="762"/>
      <c r="Y16" s="764">
        <v>0</v>
      </c>
      <c r="AB16" s="598">
        <v>67</v>
      </c>
      <c r="AC16">
        <v>72</v>
      </c>
    </row>
    <row r="17" spans="1:29" ht="15.75" customHeight="1" thickBot="1">
      <c r="A17" s="10"/>
      <c r="B17" s="8" t="s">
        <v>122</v>
      </c>
      <c r="C17" s="6">
        <f>SUM(C16-C5)</f>
        <v>1</v>
      </c>
      <c r="D17" s="6">
        <f t="shared" ref="D17:K17" si="23">SUM(D16-D5)</f>
        <v>0</v>
      </c>
      <c r="E17" s="6">
        <f t="shared" si="23"/>
        <v>0</v>
      </c>
      <c r="F17" s="6">
        <f t="shared" si="23"/>
        <v>0</v>
      </c>
      <c r="G17" s="6">
        <f t="shared" si="23"/>
        <v>0</v>
      </c>
      <c r="H17" s="6">
        <f t="shared" si="23"/>
        <v>1</v>
      </c>
      <c r="I17" s="6">
        <f t="shared" si="23"/>
        <v>0</v>
      </c>
      <c r="J17" s="6">
        <f t="shared" si="23"/>
        <v>0</v>
      </c>
      <c r="K17" s="6">
        <f t="shared" si="23"/>
        <v>0</v>
      </c>
      <c r="L17" s="199">
        <f t="shared" ref="L17" si="24">SUM(C17:K17)</f>
        <v>2</v>
      </c>
      <c r="M17" s="6">
        <f t="shared" ref="M17:U17" si="25">SUM(M16-M5)</f>
        <v>1</v>
      </c>
      <c r="N17" s="6">
        <f t="shared" si="25"/>
        <v>1</v>
      </c>
      <c r="O17" s="6">
        <f t="shared" si="25"/>
        <v>1</v>
      </c>
      <c r="P17" s="6">
        <f t="shared" si="25"/>
        <v>0</v>
      </c>
      <c r="Q17" s="6">
        <f t="shared" si="25"/>
        <v>1</v>
      </c>
      <c r="R17" s="6">
        <f t="shared" si="25"/>
        <v>0</v>
      </c>
      <c r="S17" s="6">
        <f t="shared" si="25"/>
        <v>1</v>
      </c>
      <c r="T17" s="6">
        <f t="shared" si="25"/>
        <v>0</v>
      </c>
      <c r="U17" s="6">
        <f t="shared" si="25"/>
        <v>0</v>
      </c>
      <c r="V17" s="199">
        <f t="shared" ref="V17" si="26">SUM(M17:U17)</f>
        <v>5</v>
      </c>
      <c r="W17" s="199">
        <f t="shared" si="4"/>
        <v>7</v>
      </c>
      <c r="X17" s="763"/>
      <c r="Y17" s="765"/>
      <c r="AB17" s="59">
        <v>70</v>
      </c>
      <c r="AC17">
        <v>72</v>
      </c>
    </row>
    <row r="18" spans="1:29" ht="15.75" customHeight="1" thickBot="1">
      <c r="A18" s="10"/>
      <c r="B18" s="136"/>
      <c r="C18" s="131"/>
      <c r="D18" s="131"/>
      <c r="E18" s="131"/>
      <c r="F18" s="131"/>
      <c r="G18" s="131"/>
      <c r="H18" s="131"/>
      <c r="I18" s="131"/>
      <c r="J18" s="131"/>
      <c r="K18" s="131"/>
      <c r="L18" s="137"/>
      <c r="M18" s="25"/>
      <c r="N18" s="25"/>
      <c r="O18" s="25"/>
      <c r="P18" s="25"/>
      <c r="Q18" s="25"/>
      <c r="R18" s="25"/>
      <c r="S18" s="25"/>
      <c r="T18" s="25"/>
      <c r="U18" s="25"/>
      <c r="V18" s="130"/>
      <c r="W18" s="137"/>
      <c r="X18" s="134"/>
      <c r="Y18" s="133"/>
      <c r="Z18" s="10"/>
      <c r="AB18" s="291">
        <f>AVERAGE(AB7:AB17)</f>
        <v>69.666666666666671</v>
      </c>
      <c r="AC18" s="291">
        <f>AVERAGE(AC7:AC17)</f>
        <v>72</v>
      </c>
    </row>
    <row r="19" spans="1:29" ht="15.75" customHeight="1">
      <c r="A19" s="10"/>
      <c r="B19" s="766" t="s">
        <v>410</v>
      </c>
      <c r="C19" s="767"/>
      <c r="D19" s="767"/>
      <c r="E19" s="767"/>
      <c r="F19" s="767"/>
      <c r="G19" s="767"/>
      <c r="H19" s="767"/>
      <c r="I19" s="767"/>
      <c r="J19" s="767"/>
      <c r="K19" s="767"/>
      <c r="L19" s="767"/>
      <c r="M19" s="767"/>
      <c r="N19" s="767"/>
      <c r="O19" s="767"/>
      <c r="P19" s="767"/>
      <c r="Q19" s="767"/>
      <c r="R19" s="767"/>
      <c r="S19" s="767"/>
      <c r="T19" s="767"/>
      <c r="U19" s="767"/>
      <c r="V19" s="767"/>
      <c r="W19" s="767"/>
      <c r="X19" s="770" t="s">
        <v>71</v>
      </c>
      <c r="Y19" s="771"/>
      <c r="Z19" s="10"/>
      <c r="AC19">
        <v>-69.666600000000003</v>
      </c>
    </row>
    <row r="20" spans="1:29" ht="15.75" customHeight="1" thickBot="1">
      <c r="A20" s="10"/>
      <c r="B20" s="776"/>
      <c r="C20" s="777"/>
      <c r="D20" s="777"/>
      <c r="E20" s="777"/>
      <c r="F20" s="777"/>
      <c r="G20" s="777"/>
      <c r="H20" s="777"/>
      <c r="I20" s="777"/>
      <c r="J20" s="777"/>
      <c r="K20" s="777"/>
      <c r="L20" s="777"/>
      <c r="M20" s="777"/>
      <c r="N20" s="777"/>
      <c r="O20" s="777"/>
      <c r="P20" s="777"/>
      <c r="Q20" s="777"/>
      <c r="R20" s="777"/>
      <c r="S20" s="777"/>
      <c r="T20" s="777"/>
      <c r="U20" s="777"/>
      <c r="V20" s="777"/>
      <c r="W20" s="777"/>
      <c r="X20" s="200" t="s">
        <v>402</v>
      </c>
      <c r="Y20" s="335" t="s">
        <v>401</v>
      </c>
      <c r="Z20" s="10"/>
    </row>
    <row r="21" spans="1:29" ht="15.75" customHeight="1">
      <c r="A21" s="10"/>
      <c r="B21" s="293" t="s">
        <v>72</v>
      </c>
      <c r="C21" s="294">
        <v>1</v>
      </c>
      <c r="D21" s="294">
        <v>2</v>
      </c>
      <c r="E21" s="294">
        <v>3</v>
      </c>
      <c r="F21" s="294">
        <v>4</v>
      </c>
      <c r="G21" s="294">
        <v>5</v>
      </c>
      <c r="H21" s="294">
        <v>6</v>
      </c>
      <c r="I21" s="294">
        <v>7</v>
      </c>
      <c r="J21" s="294">
        <v>8</v>
      </c>
      <c r="K21" s="294">
        <v>9</v>
      </c>
      <c r="L21" s="294" t="s">
        <v>61</v>
      </c>
      <c r="M21" s="294">
        <v>10</v>
      </c>
      <c r="N21" s="294">
        <v>11</v>
      </c>
      <c r="O21" s="294">
        <v>12</v>
      </c>
      <c r="P21" s="294">
        <v>13</v>
      </c>
      <c r="Q21" s="294">
        <v>14</v>
      </c>
      <c r="R21" s="294">
        <v>15</v>
      </c>
      <c r="S21" s="294">
        <v>16</v>
      </c>
      <c r="T21" s="294">
        <v>17</v>
      </c>
      <c r="U21" s="294">
        <v>18</v>
      </c>
      <c r="V21" s="294" t="s">
        <v>62</v>
      </c>
      <c r="W21" s="294" t="s">
        <v>5</v>
      </c>
      <c r="X21" s="760">
        <f>SUM(X23:X34)</f>
        <v>12</v>
      </c>
      <c r="Y21" s="764">
        <f>SUM(Y23:Y34)</f>
        <v>9</v>
      </c>
      <c r="Z21" s="10"/>
    </row>
    <row r="22" spans="1:29" ht="15.75" customHeight="1">
      <c r="A22" s="10"/>
      <c r="B22" s="198" t="s">
        <v>1</v>
      </c>
      <c r="C22" s="196">
        <v>5</v>
      </c>
      <c r="D22" s="196">
        <v>4</v>
      </c>
      <c r="E22" s="196">
        <v>4</v>
      </c>
      <c r="F22" s="196">
        <v>4</v>
      </c>
      <c r="G22" s="196">
        <v>3</v>
      </c>
      <c r="H22" s="196">
        <v>5</v>
      </c>
      <c r="I22" s="196">
        <v>3</v>
      </c>
      <c r="J22" s="196">
        <v>4</v>
      </c>
      <c r="K22" s="196">
        <v>4</v>
      </c>
      <c r="L22" s="197">
        <f>SUM(C22:K22)</f>
        <v>36</v>
      </c>
      <c r="M22" s="196">
        <v>3</v>
      </c>
      <c r="N22" s="196">
        <v>5</v>
      </c>
      <c r="O22" s="196">
        <v>4</v>
      </c>
      <c r="P22" s="196">
        <v>4</v>
      </c>
      <c r="Q22" s="196">
        <v>4</v>
      </c>
      <c r="R22" s="196">
        <v>3</v>
      </c>
      <c r="S22" s="196">
        <v>5</v>
      </c>
      <c r="T22" s="196">
        <v>4</v>
      </c>
      <c r="U22" s="196">
        <v>4</v>
      </c>
      <c r="V22" s="197">
        <f>SUM(M22:U22)</f>
        <v>36</v>
      </c>
      <c r="W22" s="197">
        <f>SUM(L22+V22)</f>
        <v>72</v>
      </c>
      <c r="X22" s="760"/>
      <c r="Y22" s="764"/>
      <c r="Z22" s="10"/>
    </row>
    <row r="23" spans="1:29" ht="15.75" customHeight="1">
      <c r="A23" s="10"/>
      <c r="B23" s="19" t="s">
        <v>446</v>
      </c>
      <c r="C23" s="5">
        <v>5</v>
      </c>
      <c r="D23" s="599">
        <v>3</v>
      </c>
      <c r="E23" s="5">
        <v>4</v>
      </c>
      <c r="F23" s="5">
        <v>4</v>
      </c>
      <c r="G23" s="5">
        <v>3</v>
      </c>
      <c r="H23" s="5">
        <v>5</v>
      </c>
      <c r="I23" s="5">
        <v>3</v>
      </c>
      <c r="J23" s="5">
        <v>4</v>
      </c>
      <c r="K23" s="599">
        <v>4</v>
      </c>
      <c r="L23" s="197">
        <f>SUM(C23:K23)</f>
        <v>35</v>
      </c>
      <c r="M23" s="5">
        <v>3</v>
      </c>
      <c r="N23" s="599">
        <v>4</v>
      </c>
      <c r="O23" s="5">
        <v>4</v>
      </c>
      <c r="P23" s="599">
        <v>5</v>
      </c>
      <c r="Q23" s="5">
        <v>5</v>
      </c>
      <c r="R23" s="599">
        <v>2</v>
      </c>
      <c r="S23" s="5">
        <v>6</v>
      </c>
      <c r="T23" s="5">
        <v>5</v>
      </c>
      <c r="U23" s="5">
        <v>4</v>
      </c>
      <c r="V23" s="197">
        <f>SUM(M23:U23)</f>
        <v>38</v>
      </c>
      <c r="W23" s="197">
        <f>SUM(L23+V23)</f>
        <v>73</v>
      </c>
      <c r="X23" s="760">
        <v>5</v>
      </c>
      <c r="Y23" s="761"/>
      <c r="Z23" s="10"/>
    </row>
    <row r="24" spans="1:29" ht="15.75" customHeight="1">
      <c r="A24" s="10"/>
      <c r="B24" s="19" t="s">
        <v>122</v>
      </c>
      <c r="C24" s="5">
        <f>SUM(C23-C22)</f>
        <v>0</v>
      </c>
      <c r="D24" s="5">
        <f t="shared" ref="D24:K24" si="27">SUM(D23-D22)</f>
        <v>-1</v>
      </c>
      <c r="E24" s="5">
        <f t="shared" si="27"/>
        <v>0</v>
      </c>
      <c r="F24" s="5">
        <f t="shared" si="27"/>
        <v>0</v>
      </c>
      <c r="G24" s="5">
        <f t="shared" si="27"/>
        <v>0</v>
      </c>
      <c r="H24" s="5">
        <f t="shared" si="27"/>
        <v>0</v>
      </c>
      <c r="I24" s="5">
        <f t="shared" si="27"/>
        <v>0</v>
      </c>
      <c r="J24" s="5">
        <f t="shared" si="27"/>
        <v>0</v>
      </c>
      <c r="K24" s="5">
        <f t="shared" si="27"/>
        <v>0</v>
      </c>
      <c r="L24" s="197">
        <f t="shared" ref="L24" si="28">SUM(C24:K24)</f>
        <v>-1</v>
      </c>
      <c r="M24" s="5">
        <f>SUM(M23-M22)</f>
        <v>0</v>
      </c>
      <c r="N24" s="5">
        <f t="shared" ref="N24:U24" si="29">SUM(N23-N22)</f>
        <v>-1</v>
      </c>
      <c r="O24" s="5">
        <f t="shared" si="29"/>
        <v>0</v>
      </c>
      <c r="P24" s="5">
        <f t="shared" si="29"/>
        <v>1</v>
      </c>
      <c r="Q24" s="5">
        <f t="shared" si="29"/>
        <v>1</v>
      </c>
      <c r="R24" s="5">
        <f t="shared" si="29"/>
        <v>-1</v>
      </c>
      <c r="S24" s="5">
        <f t="shared" si="29"/>
        <v>1</v>
      </c>
      <c r="T24" s="5">
        <f t="shared" si="29"/>
        <v>1</v>
      </c>
      <c r="U24" s="5">
        <f t="shared" si="29"/>
        <v>0</v>
      </c>
      <c r="V24" s="197">
        <f t="shared" ref="V24" si="30">SUM(M24:U24)</f>
        <v>2</v>
      </c>
      <c r="W24" s="197">
        <f t="shared" ref="W24:W34" si="31">SUM(L24+V24)</f>
        <v>1</v>
      </c>
      <c r="X24" s="760"/>
      <c r="Y24" s="761"/>
      <c r="Z24" s="10"/>
    </row>
    <row r="25" spans="1:29" ht="15.75" customHeight="1">
      <c r="A25" s="10"/>
      <c r="B25" s="19" t="s">
        <v>447</v>
      </c>
      <c r="C25" s="5">
        <v>5</v>
      </c>
      <c r="D25" s="5">
        <v>4</v>
      </c>
      <c r="E25" s="599">
        <v>3</v>
      </c>
      <c r="F25" s="5">
        <v>4</v>
      </c>
      <c r="G25" s="5">
        <v>3</v>
      </c>
      <c r="H25" s="599">
        <v>4</v>
      </c>
      <c r="I25" s="5">
        <v>3</v>
      </c>
      <c r="J25" s="5">
        <v>4</v>
      </c>
      <c r="K25" s="5">
        <v>5</v>
      </c>
      <c r="L25" s="197">
        <f t="shared" ref="L25" si="32">SUM(C25:K25)</f>
        <v>35</v>
      </c>
      <c r="M25" s="5">
        <v>3</v>
      </c>
      <c r="N25" s="5">
        <v>6</v>
      </c>
      <c r="O25" s="5">
        <v>4</v>
      </c>
      <c r="P25" s="5">
        <v>6</v>
      </c>
      <c r="Q25" s="5">
        <v>5</v>
      </c>
      <c r="R25" s="5">
        <v>3</v>
      </c>
      <c r="S25" s="5">
        <v>6</v>
      </c>
      <c r="T25" s="5">
        <v>5</v>
      </c>
      <c r="U25" s="5">
        <v>4</v>
      </c>
      <c r="V25" s="197">
        <f t="shared" ref="V25:V31" si="33">SUM(M25:U25)</f>
        <v>42</v>
      </c>
      <c r="W25" s="197">
        <f t="shared" si="31"/>
        <v>77</v>
      </c>
      <c r="X25" s="762"/>
      <c r="Y25" s="764">
        <v>2</v>
      </c>
      <c r="Z25" s="10"/>
    </row>
    <row r="26" spans="1:29" ht="15.75" customHeight="1" thickBot="1">
      <c r="A26" s="10"/>
      <c r="B26" s="8" t="s">
        <v>122</v>
      </c>
      <c r="C26" s="6">
        <f>SUM(C25-C22)</f>
        <v>0</v>
      </c>
      <c r="D26" s="6">
        <f t="shared" ref="D26:K26" si="34">SUM(D25-D22)</f>
        <v>0</v>
      </c>
      <c r="E26" s="6">
        <f t="shared" si="34"/>
        <v>-1</v>
      </c>
      <c r="F26" s="6">
        <f t="shared" si="34"/>
        <v>0</v>
      </c>
      <c r="G26" s="6">
        <f t="shared" si="34"/>
        <v>0</v>
      </c>
      <c r="H26" s="6">
        <f t="shared" si="34"/>
        <v>-1</v>
      </c>
      <c r="I26" s="6">
        <f t="shared" si="34"/>
        <v>0</v>
      </c>
      <c r="J26" s="6">
        <f t="shared" si="34"/>
        <v>0</v>
      </c>
      <c r="K26" s="6">
        <f t="shared" si="34"/>
        <v>1</v>
      </c>
      <c r="L26" s="199">
        <f t="shared" ref="L26" si="35">SUM(C26:K26)</f>
        <v>-1</v>
      </c>
      <c r="M26" s="6">
        <f t="shared" ref="M26:U26" si="36">SUM(M25-M22)</f>
        <v>0</v>
      </c>
      <c r="N26" s="6">
        <f t="shared" si="36"/>
        <v>1</v>
      </c>
      <c r="O26" s="6">
        <f t="shared" si="36"/>
        <v>0</v>
      </c>
      <c r="P26" s="6">
        <f t="shared" si="36"/>
        <v>2</v>
      </c>
      <c r="Q26" s="6">
        <f t="shared" si="36"/>
        <v>1</v>
      </c>
      <c r="R26" s="6">
        <f t="shared" si="36"/>
        <v>0</v>
      </c>
      <c r="S26" s="6">
        <f t="shared" si="36"/>
        <v>1</v>
      </c>
      <c r="T26" s="6">
        <f t="shared" si="36"/>
        <v>1</v>
      </c>
      <c r="U26" s="6">
        <f t="shared" si="36"/>
        <v>0</v>
      </c>
      <c r="V26" s="199">
        <f t="shared" si="33"/>
        <v>6</v>
      </c>
      <c r="W26" s="199">
        <f t="shared" si="31"/>
        <v>5</v>
      </c>
      <c r="X26" s="762"/>
      <c r="Y26" s="764"/>
      <c r="Z26" s="10"/>
    </row>
    <row r="27" spans="1:29" ht="15" customHeight="1">
      <c r="A27" s="10"/>
      <c r="B27" s="195" t="s">
        <v>448</v>
      </c>
      <c r="C27" s="599">
        <v>5</v>
      </c>
      <c r="D27" s="5">
        <v>4</v>
      </c>
      <c r="E27" s="5">
        <v>4</v>
      </c>
      <c r="F27" s="5">
        <v>5</v>
      </c>
      <c r="G27" s="5">
        <v>3</v>
      </c>
      <c r="H27" s="5">
        <v>5</v>
      </c>
      <c r="I27" s="5">
        <v>3</v>
      </c>
      <c r="J27" s="5">
        <v>5</v>
      </c>
      <c r="K27" s="5">
        <v>4</v>
      </c>
      <c r="L27" s="9">
        <f t="shared" ref="L27" si="37">SUM(C27:K27)</f>
        <v>38</v>
      </c>
      <c r="M27" s="5">
        <v>3</v>
      </c>
      <c r="N27" s="5">
        <v>5</v>
      </c>
      <c r="O27" s="5">
        <v>4</v>
      </c>
      <c r="P27" s="5">
        <v>5</v>
      </c>
      <c r="Q27" s="5">
        <v>4</v>
      </c>
      <c r="R27" s="5">
        <v>3</v>
      </c>
      <c r="S27" s="5">
        <v>5</v>
      </c>
      <c r="T27" s="5">
        <v>4</v>
      </c>
      <c r="U27" s="5">
        <v>6</v>
      </c>
      <c r="V27" s="9">
        <f t="shared" si="33"/>
        <v>39</v>
      </c>
      <c r="W27" s="9">
        <f t="shared" si="31"/>
        <v>77</v>
      </c>
      <c r="X27" s="760">
        <v>1</v>
      </c>
      <c r="Y27" s="761"/>
      <c r="Z27" s="10"/>
    </row>
    <row r="28" spans="1:29" ht="15.75" customHeight="1">
      <c r="A28" s="10"/>
      <c r="B28" s="19" t="s">
        <v>122</v>
      </c>
      <c r="C28" s="5">
        <f>SUM(C27-C22)</f>
        <v>0</v>
      </c>
      <c r="D28" s="5">
        <f t="shared" ref="D28:K28" si="38">SUM(D27-D22)</f>
        <v>0</v>
      </c>
      <c r="E28" s="5">
        <f t="shared" si="38"/>
        <v>0</v>
      </c>
      <c r="F28" s="5">
        <f t="shared" si="38"/>
        <v>1</v>
      </c>
      <c r="G28" s="5">
        <f t="shared" si="38"/>
        <v>0</v>
      </c>
      <c r="H28" s="5">
        <f t="shared" si="38"/>
        <v>0</v>
      </c>
      <c r="I28" s="5">
        <f t="shared" si="38"/>
        <v>0</v>
      </c>
      <c r="J28" s="5">
        <f t="shared" si="38"/>
        <v>1</v>
      </c>
      <c r="K28" s="5">
        <f t="shared" si="38"/>
        <v>0</v>
      </c>
      <c r="L28" s="197">
        <f t="shared" ref="L28" si="39">SUM(C28:K28)</f>
        <v>2</v>
      </c>
      <c r="M28" s="5">
        <f t="shared" ref="M28:U28" si="40">SUM(M27-M22)</f>
        <v>0</v>
      </c>
      <c r="N28" s="5">
        <f t="shared" si="40"/>
        <v>0</v>
      </c>
      <c r="O28" s="5">
        <f t="shared" si="40"/>
        <v>0</v>
      </c>
      <c r="P28" s="5">
        <f t="shared" si="40"/>
        <v>1</v>
      </c>
      <c r="Q28" s="5">
        <f t="shared" si="40"/>
        <v>0</v>
      </c>
      <c r="R28" s="5">
        <f t="shared" si="40"/>
        <v>0</v>
      </c>
      <c r="S28" s="5">
        <f t="shared" si="40"/>
        <v>0</v>
      </c>
      <c r="T28" s="5">
        <f t="shared" si="40"/>
        <v>0</v>
      </c>
      <c r="U28" s="5">
        <f t="shared" si="40"/>
        <v>2</v>
      </c>
      <c r="V28" s="197">
        <f t="shared" si="33"/>
        <v>3</v>
      </c>
      <c r="W28" s="197">
        <f t="shared" si="31"/>
        <v>5</v>
      </c>
      <c r="X28" s="760"/>
      <c r="Y28" s="761"/>
      <c r="Z28" s="10"/>
    </row>
    <row r="29" spans="1:29" ht="15" customHeight="1">
      <c r="A29" s="10"/>
      <c r="B29" s="19" t="s">
        <v>449</v>
      </c>
      <c r="C29" s="5">
        <v>7</v>
      </c>
      <c r="D29" s="5">
        <v>4</v>
      </c>
      <c r="E29" s="5">
        <v>4</v>
      </c>
      <c r="F29" s="599">
        <v>4</v>
      </c>
      <c r="G29" s="599">
        <v>2</v>
      </c>
      <c r="H29" s="5">
        <v>5</v>
      </c>
      <c r="I29" s="5">
        <v>3</v>
      </c>
      <c r="J29" s="5">
        <v>5</v>
      </c>
      <c r="K29" s="5">
        <v>4</v>
      </c>
      <c r="L29" s="197">
        <f t="shared" ref="L29" si="41">SUM(C29:K29)</f>
        <v>38</v>
      </c>
      <c r="M29" s="5">
        <v>3</v>
      </c>
      <c r="N29" s="5">
        <v>5</v>
      </c>
      <c r="O29" s="5">
        <v>4</v>
      </c>
      <c r="P29" s="599">
        <v>4</v>
      </c>
      <c r="Q29" s="5">
        <v>4</v>
      </c>
      <c r="R29" s="5">
        <v>3</v>
      </c>
      <c r="S29" s="5">
        <v>5</v>
      </c>
      <c r="T29" s="599">
        <v>3</v>
      </c>
      <c r="U29" s="599">
        <v>4</v>
      </c>
      <c r="V29" s="197">
        <f t="shared" si="33"/>
        <v>35</v>
      </c>
      <c r="W29" s="197">
        <f t="shared" si="31"/>
        <v>73</v>
      </c>
      <c r="X29" s="762"/>
      <c r="Y29" s="764">
        <v>5</v>
      </c>
      <c r="Z29" s="10"/>
    </row>
    <row r="30" spans="1:29" ht="15.75" customHeight="1" thickBot="1">
      <c r="A30" s="10"/>
      <c r="B30" s="8" t="s">
        <v>122</v>
      </c>
      <c r="C30" s="6">
        <f>SUM(C29-C22)</f>
        <v>2</v>
      </c>
      <c r="D30" s="6">
        <f t="shared" ref="D30:K30" si="42">SUM(D29-D22)</f>
        <v>0</v>
      </c>
      <c r="E30" s="6">
        <f t="shared" si="42"/>
        <v>0</v>
      </c>
      <c r="F30" s="6">
        <f t="shared" si="42"/>
        <v>0</v>
      </c>
      <c r="G30" s="6">
        <f t="shared" si="42"/>
        <v>-1</v>
      </c>
      <c r="H30" s="6">
        <f t="shared" si="42"/>
        <v>0</v>
      </c>
      <c r="I30" s="6">
        <f t="shared" si="42"/>
        <v>0</v>
      </c>
      <c r="J30" s="6">
        <f t="shared" si="42"/>
        <v>1</v>
      </c>
      <c r="K30" s="6">
        <f t="shared" si="42"/>
        <v>0</v>
      </c>
      <c r="L30" s="199">
        <f t="shared" ref="L30" si="43">SUM(C30:K30)</f>
        <v>2</v>
      </c>
      <c r="M30" s="6">
        <f t="shared" ref="M30:U30" si="44">SUM(M29-M22)</f>
        <v>0</v>
      </c>
      <c r="N30" s="6">
        <f t="shared" si="44"/>
        <v>0</v>
      </c>
      <c r="O30" s="6">
        <f t="shared" si="44"/>
        <v>0</v>
      </c>
      <c r="P30" s="6">
        <f t="shared" si="44"/>
        <v>0</v>
      </c>
      <c r="Q30" s="6">
        <f t="shared" si="44"/>
        <v>0</v>
      </c>
      <c r="R30" s="6">
        <f t="shared" si="44"/>
        <v>0</v>
      </c>
      <c r="S30" s="6">
        <f t="shared" si="44"/>
        <v>0</v>
      </c>
      <c r="T30" s="6">
        <f t="shared" si="44"/>
        <v>-1</v>
      </c>
      <c r="U30" s="6">
        <f t="shared" si="44"/>
        <v>0</v>
      </c>
      <c r="V30" s="199">
        <f t="shared" si="33"/>
        <v>-1</v>
      </c>
      <c r="W30" s="199">
        <f t="shared" si="31"/>
        <v>1</v>
      </c>
      <c r="X30" s="762"/>
      <c r="Y30" s="764"/>
      <c r="Z30" s="10"/>
    </row>
    <row r="31" spans="1:29" ht="15.75" customHeight="1">
      <c r="A31" s="10"/>
      <c r="B31" s="195" t="s">
        <v>450</v>
      </c>
      <c r="C31" s="5">
        <v>5</v>
      </c>
      <c r="D31" s="5">
        <v>4</v>
      </c>
      <c r="E31" s="599">
        <v>3</v>
      </c>
      <c r="F31" s="5">
        <v>4</v>
      </c>
      <c r="G31" s="5">
        <v>3</v>
      </c>
      <c r="H31" s="599">
        <v>5</v>
      </c>
      <c r="I31" s="5">
        <v>3</v>
      </c>
      <c r="J31" s="5">
        <v>4</v>
      </c>
      <c r="K31" s="599">
        <v>4</v>
      </c>
      <c r="L31" s="9">
        <f t="shared" ref="L31" si="45">SUM(C31:K31)</f>
        <v>35</v>
      </c>
      <c r="M31" s="5">
        <v>3</v>
      </c>
      <c r="N31" s="5">
        <v>5</v>
      </c>
      <c r="O31" s="5">
        <v>4</v>
      </c>
      <c r="P31" s="599">
        <v>3</v>
      </c>
      <c r="Q31" s="599">
        <v>4</v>
      </c>
      <c r="R31" s="5">
        <v>3</v>
      </c>
      <c r="S31" s="5">
        <v>5</v>
      </c>
      <c r="T31" s="599">
        <v>4</v>
      </c>
      <c r="U31" s="5">
        <v>3</v>
      </c>
      <c r="V31" s="9">
        <f t="shared" si="33"/>
        <v>34</v>
      </c>
      <c r="W31" s="9">
        <f t="shared" si="31"/>
        <v>69</v>
      </c>
      <c r="X31" s="760">
        <v>6</v>
      </c>
      <c r="Y31" s="761"/>
      <c r="Z31" s="10"/>
    </row>
    <row r="32" spans="1:29" ht="15.75" customHeight="1">
      <c r="A32" s="10"/>
      <c r="B32" s="19" t="s">
        <v>122</v>
      </c>
      <c r="C32" s="5">
        <f>SUM(C31-C22)</f>
        <v>0</v>
      </c>
      <c r="D32" s="5">
        <f t="shared" ref="D32:K32" si="46">SUM(D31-D22)</f>
        <v>0</v>
      </c>
      <c r="E32" s="5">
        <f t="shared" si="46"/>
        <v>-1</v>
      </c>
      <c r="F32" s="5">
        <f t="shared" si="46"/>
        <v>0</v>
      </c>
      <c r="G32" s="5">
        <f t="shared" si="46"/>
        <v>0</v>
      </c>
      <c r="H32" s="5">
        <f t="shared" si="46"/>
        <v>0</v>
      </c>
      <c r="I32" s="5">
        <f t="shared" si="46"/>
        <v>0</v>
      </c>
      <c r="J32" s="5">
        <f t="shared" si="46"/>
        <v>0</v>
      </c>
      <c r="K32" s="5">
        <f t="shared" si="46"/>
        <v>0</v>
      </c>
      <c r="L32" s="197">
        <f t="shared" ref="L32" si="47">SUM(C32:K32)</f>
        <v>-1</v>
      </c>
      <c r="M32" s="5">
        <f t="shared" ref="M32:U32" si="48">SUM(M31-M22)</f>
        <v>0</v>
      </c>
      <c r="N32" s="5">
        <f t="shared" si="48"/>
        <v>0</v>
      </c>
      <c r="O32" s="5">
        <f t="shared" si="48"/>
        <v>0</v>
      </c>
      <c r="P32" s="5">
        <f t="shared" si="48"/>
        <v>-1</v>
      </c>
      <c r="Q32" s="5">
        <f t="shared" si="48"/>
        <v>0</v>
      </c>
      <c r="R32" s="5">
        <f t="shared" si="48"/>
        <v>0</v>
      </c>
      <c r="S32" s="5">
        <f t="shared" si="48"/>
        <v>0</v>
      </c>
      <c r="T32" s="5">
        <f t="shared" si="48"/>
        <v>0</v>
      </c>
      <c r="U32" s="5">
        <f t="shared" si="48"/>
        <v>-1</v>
      </c>
      <c r="V32" s="197">
        <f t="shared" ref="V32" si="49">SUM(M32:U32)</f>
        <v>-2</v>
      </c>
      <c r="W32" s="197">
        <f t="shared" si="31"/>
        <v>-3</v>
      </c>
      <c r="X32" s="760"/>
      <c r="Y32" s="761"/>
      <c r="Z32" s="10"/>
    </row>
    <row r="33" spans="1:26" ht="15.75" customHeight="1">
      <c r="A33" s="10"/>
      <c r="B33" s="19" t="s">
        <v>444</v>
      </c>
      <c r="C33" s="599">
        <v>4</v>
      </c>
      <c r="D33" s="5">
        <v>4</v>
      </c>
      <c r="E33" s="5">
        <v>4</v>
      </c>
      <c r="F33" s="5">
        <v>4</v>
      </c>
      <c r="G33" s="5">
        <v>3</v>
      </c>
      <c r="H33" s="5">
        <v>6</v>
      </c>
      <c r="I33" s="5">
        <v>3</v>
      </c>
      <c r="J33" s="5">
        <v>4</v>
      </c>
      <c r="K33" s="5">
        <v>5</v>
      </c>
      <c r="L33" s="197">
        <f t="shared" ref="L33" si="50">SUM(C33:K33)</f>
        <v>37</v>
      </c>
      <c r="M33" s="5">
        <v>3</v>
      </c>
      <c r="N33" s="5">
        <v>5</v>
      </c>
      <c r="O33" s="5">
        <v>4</v>
      </c>
      <c r="P33" s="5">
        <v>4</v>
      </c>
      <c r="Q33" s="5">
        <v>5</v>
      </c>
      <c r="R33" s="5">
        <v>3</v>
      </c>
      <c r="S33" s="599">
        <v>3</v>
      </c>
      <c r="T33" s="5">
        <v>5</v>
      </c>
      <c r="U33" s="5">
        <v>3</v>
      </c>
      <c r="V33" s="197">
        <f t="shared" ref="V33" si="51">SUM(M33:U33)</f>
        <v>35</v>
      </c>
      <c r="W33" s="197">
        <f t="shared" si="31"/>
        <v>72</v>
      </c>
      <c r="X33" s="762"/>
      <c r="Y33" s="764">
        <v>2</v>
      </c>
      <c r="Z33" s="10"/>
    </row>
    <row r="34" spans="1:26" ht="15.75" customHeight="1" thickBot="1">
      <c r="A34" s="10"/>
      <c r="B34" s="8" t="s">
        <v>122</v>
      </c>
      <c r="C34" s="6">
        <f>SUM(C33-C22)</f>
        <v>-1</v>
      </c>
      <c r="D34" s="6">
        <f t="shared" ref="D34:K34" si="52">SUM(D33-D22)</f>
        <v>0</v>
      </c>
      <c r="E34" s="6">
        <f t="shared" si="52"/>
        <v>0</v>
      </c>
      <c r="F34" s="6">
        <f t="shared" si="52"/>
        <v>0</v>
      </c>
      <c r="G34" s="6">
        <f t="shared" si="52"/>
        <v>0</v>
      </c>
      <c r="H34" s="6">
        <f t="shared" si="52"/>
        <v>1</v>
      </c>
      <c r="I34" s="6">
        <f t="shared" si="52"/>
        <v>0</v>
      </c>
      <c r="J34" s="6">
        <f t="shared" si="52"/>
        <v>0</v>
      </c>
      <c r="K34" s="6">
        <f t="shared" si="52"/>
        <v>1</v>
      </c>
      <c r="L34" s="199">
        <f t="shared" ref="L34" si="53">SUM(C34:K34)</f>
        <v>1</v>
      </c>
      <c r="M34" s="6">
        <f t="shared" ref="M34:U34" si="54">SUM(M33-M22)</f>
        <v>0</v>
      </c>
      <c r="N34" s="6">
        <f t="shared" si="54"/>
        <v>0</v>
      </c>
      <c r="O34" s="6">
        <f t="shared" si="54"/>
        <v>0</v>
      </c>
      <c r="P34" s="6">
        <f t="shared" si="54"/>
        <v>0</v>
      </c>
      <c r="Q34" s="6">
        <f t="shared" si="54"/>
        <v>1</v>
      </c>
      <c r="R34" s="6">
        <f t="shared" si="54"/>
        <v>0</v>
      </c>
      <c r="S34" s="6">
        <f t="shared" si="54"/>
        <v>-2</v>
      </c>
      <c r="T34" s="6">
        <f t="shared" si="54"/>
        <v>1</v>
      </c>
      <c r="U34" s="6">
        <f t="shared" si="54"/>
        <v>-1</v>
      </c>
      <c r="V34" s="199">
        <f t="shared" ref="V34" si="55">SUM(M34:U34)</f>
        <v>-1</v>
      </c>
      <c r="W34" s="199">
        <f t="shared" si="31"/>
        <v>0</v>
      </c>
      <c r="X34" s="763"/>
      <c r="Y34" s="765"/>
      <c r="Z34" s="10"/>
    </row>
    <row r="35" spans="1:26" ht="15.75" customHeight="1" thickBot="1">
      <c r="A35" s="10"/>
      <c r="B35" s="136"/>
      <c r="C35" s="25"/>
      <c r="D35" s="25"/>
      <c r="E35" s="25"/>
      <c r="F35" s="25"/>
      <c r="G35" s="25"/>
      <c r="H35" s="25"/>
      <c r="I35" s="25"/>
      <c r="J35" s="25"/>
      <c r="K35" s="25"/>
      <c r="L35" s="130"/>
      <c r="M35" s="25"/>
      <c r="N35" s="25"/>
      <c r="O35" s="25"/>
      <c r="P35" s="25"/>
      <c r="Q35" s="25"/>
      <c r="R35" s="25"/>
      <c r="S35" s="25"/>
      <c r="T35" s="25"/>
      <c r="U35" s="25"/>
      <c r="V35" s="130"/>
      <c r="W35" s="130"/>
      <c r="X35" s="135"/>
      <c r="Y35" s="133" t="s">
        <v>7</v>
      </c>
      <c r="Z35" s="10"/>
    </row>
    <row r="36" spans="1:26" ht="15.75" customHeight="1">
      <c r="A36" s="10"/>
      <c r="B36" s="766" t="s">
        <v>411</v>
      </c>
      <c r="C36" s="767"/>
      <c r="D36" s="767"/>
      <c r="E36" s="767"/>
      <c r="F36" s="767"/>
      <c r="G36" s="767"/>
      <c r="H36" s="767"/>
      <c r="I36" s="767"/>
      <c r="J36" s="767"/>
      <c r="K36" s="767"/>
      <c r="L36" s="767"/>
      <c r="M36" s="767"/>
      <c r="N36" s="767"/>
      <c r="O36" s="767"/>
      <c r="P36" s="767"/>
      <c r="Q36" s="767"/>
      <c r="R36" s="767"/>
      <c r="S36" s="767"/>
      <c r="T36" s="767"/>
      <c r="U36" s="767"/>
      <c r="V36" s="767"/>
      <c r="W36" s="767"/>
      <c r="X36" s="770" t="s">
        <v>71</v>
      </c>
      <c r="Y36" s="771"/>
      <c r="Z36" s="10"/>
    </row>
    <row r="37" spans="1:26" ht="15.75" customHeight="1" thickBot="1">
      <c r="A37" s="10"/>
      <c r="B37" s="768"/>
      <c r="C37" s="769"/>
      <c r="D37" s="769"/>
      <c r="E37" s="769"/>
      <c r="F37" s="769"/>
      <c r="G37" s="769"/>
      <c r="H37" s="769"/>
      <c r="I37" s="769"/>
      <c r="J37" s="769"/>
      <c r="K37" s="769"/>
      <c r="L37" s="769"/>
      <c r="M37" s="769"/>
      <c r="N37" s="769"/>
      <c r="O37" s="769"/>
      <c r="P37" s="769"/>
      <c r="Q37" s="769"/>
      <c r="R37" s="769"/>
      <c r="S37" s="769"/>
      <c r="T37" s="769"/>
      <c r="U37" s="769"/>
      <c r="V37" s="769"/>
      <c r="W37" s="769"/>
      <c r="X37" s="200" t="s">
        <v>402</v>
      </c>
      <c r="Y37" s="335" t="s">
        <v>401</v>
      </c>
      <c r="Z37" s="10"/>
    </row>
    <row r="38" spans="1:26" ht="15.75" customHeight="1">
      <c r="A38" s="10"/>
      <c r="B38" s="293" t="s">
        <v>72</v>
      </c>
      <c r="C38" s="294">
        <v>1</v>
      </c>
      <c r="D38" s="294">
        <v>2</v>
      </c>
      <c r="E38" s="294">
        <v>3</v>
      </c>
      <c r="F38" s="294">
        <v>4</v>
      </c>
      <c r="G38" s="294">
        <v>5</v>
      </c>
      <c r="H38" s="294">
        <v>6</v>
      </c>
      <c r="I38" s="294">
        <v>7</v>
      </c>
      <c r="J38" s="294">
        <v>8</v>
      </c>
      <c r="K38" s="294">
        <v>9</v>
      </c>
      <c r="L38" s="294" t="s">
        <v>61</v>
      </c>
      <c r="M38" s="294">
        <v>10</v>
      </c>
      <c r="N38" s="294">
        <v>11</v>
      </c>
      <c r="O38" s="294">
        <v>12</v>
      </c>
      <c r="P38" s="294">
        <v>13</v>
      </c>
      <c r="Q38" s="294">
        <v>14</v>
      </c>
      <c r="R38" s="294">
        <v>15</v>
      </c>
      <c r="S38" s="294">
        <v>16</v>
      </c>
      <c r="T38" s="294">
        <v>17</v>
      </c>
      <c r="U38" s="294">
        <v>18</v>
      </c>
      <c r="V38" s="294" t="s">
        <v>62</v>
      </c>
      <c r="W38" s="294" t="s">
        <v>5</v>
      </c>
      <c r="X38" s="760">
        <f>SUM(X40:X51)</f>
        <v>19</v>
      </c>
      <c r="Y38" s="764">
        <f>SUM(Y40:Y51)</f>
        <v>5</v>
      </c>
      <c r="Z38" s="10"/>
    </row>
    <row r="39" spans="1:26" ht="15" customHeight="1">
      <c r="A39" s="10"/>
      <c r="B39" s="198" t="s">
        <v>1</v>
      </c>
      <c r="C39" s="196">
        <v>5</v>
      </c>
      <c r="D39" s="196">
        <v>3</v>
      </c>
      <c r="E39" s="196">
        <v>4</v>
      </c>
      <c r="F39" s="196">
        <v>4</v>
      </c>
      <c r="G39" s="196">
        <v>4</v>
      </c>
      <c r="H39" s="196">
        <v>3</v>
      </c>
      <c r="I39" s="196">
        <v>4</v>
      </c>
      <c r="J39" s="196">
        <v>5</v>
      </c>
      <c r="K39" s="196">
        <v>4</v>
      </c>
      <c r="L39" s="197">
        <f>SUM(C39:K39)</f>
        <v>36</v>
      </c>
      <c r="M39" s="196">
        <v>4</v>
      </c>
      <c r="N39" s="196">
        <v>4</v>
      </c>
      <c r="O39" s="196">
        <v>4</v>
      </c>
      <c r="P39" s="196">
        <v>5</v>
      </c>
      <c r="Q39" s="196">
        <v>4</v>
      </c>
      <c r="R39" s="196">
        <v>3</v>
      </c>
      <c r="S39" s="196">
        <v>4</v>
      </c>
      <c r="T39" s="196">
        <v>3</v>
      </c>
      <c r="U39" s="196">
        <v>5</v>
      </c>
      <c r="V39" s="197">
        <f>SUM(M39:U39)</f>
        <v>36</v>
      </c>
      <c r="W39" s="197">
        <f>SUM(L39+V39)</f>
        <v>72</v>
      </c>
      <c r="X39" s="760"/>
      <c r="Y39" s="764"/>
      <c r="Z39" s="10"/>
    </row>
    <row r="40" spans="1:26" ht="15" customHeight="1">
      <c r="A40" s="10"/>
      <c r="B40" s="19" t="s">
        <v>436</v>
      </c>
      <c r="C40" s="599">
        <v>5</v>
      </c>
      <c r="D40" s="5">
        <v>3</v>
      </c>
      <c r="E40" s="599">
        <v>4</v>
      </c>
      <c r="F40" s="5">
        <v>4</v>
      </c>
      <c r="G40" s="5">
        <v>5</v>
      </c>
      <c r="H40" s="5">
        <v>3</v>
      </c>
      <c r="I40" s="599">
        <v>3</v>
      </c>
      <c r="J40" s="5">
        <v>6</v>
      </c>
      <c r="K40" s="5">
        <v>4</v>
      </c>
      <c r="L40" s="197">
        <f>SUM(C40:K40)</f>
        <v>37</v>
      </c>
      <c r="M40" s="5">
        <v>4</v>
      </c>
      <c r="N40" s="5">
        <v>4</v>
      </c>
      <c r="O40" s="5">
        <v>5</v>
      </c>
      <c r="P40" s="5">
        <v>5</v>
      </c>
      <c r="Q40" s="599">
        <v>4</v>
      </c>
      <c r="R40" s="599">
        <v>2</v>
      </c>
      <c r="S40" s="5">
        <v>5</v>
      </c>
      <c r="T40" s="5">
        <v>3</v>
      </c>
      <c r="U40" s="599">
        <v>3</v>
      </c>
      <c r="V40" s="197">
        <f>SUM(M40:U40)</f>
        <v>35</v>
      </c>
      <c r="W40" s="197">
        <f>SUM(L40+V40)</f>
        <v>72</v>
      </c>
      <c r="X40" s="760">
        <v>6</v>
      </c>
      <c r="Y40" s="761"/>
      <c r="Z40" s="10"/>
    </row>
    <row r="41" spans="1:26" ht="15" customHeight="1">
      <c r="A41" s="10"/>
      <c r="B41" s="19" t="s">
        <v>122</v>
      </c>
      <c r="C41" s="5">
        <f>SUM(C40-C39)</f>
        <v>0</v>
      </c>
      <c r="D41" s="5">
        <f t="shared" ref="D41:K41" si="56">SUM(D40-D39)</f>
        <v>0</v>
      </c>
      <c r="E41" s="5">
        <f t="shared" si="56"/>
        <v>0</v>
      </c>
      <c r="F41" s="5">
        <f t="shared" si="56"/>
        <v>0</v>
      </c>
      <c r="G41" s="5">
        <f t="shared" si="56"/>
        <v>1</v>
      </c>
      <c r="H41" s="5">
        <f t="shared" si="56"/>
        <v>0</v>
      </c>
      <c r="I41" s="5">
        <f t="shared" si="56"/>
        <v>-1</v>
      </c>
      <c r="J41" s="5">
        <f t="shared" si="56"/>
        <v>1</v>
      </c>
      <c r="K41" s="5">
        <f t="shared" si="56"/>
        <v>0</v>
      </c>
      <c r="L41" s="197">
        <f t="shared" ref="L41:L50" si="57">SUM(C41:K41)</f>
        <v>1</v>
      </c>
      <c r="M41" s="5">
        <f>SUM(M40-M39)</f>
        <v>0</v>
      </c>
      <c r="N41" s="5">
        <f t="shared" ref="N41:U41" si="58">SUM(N40-N39)</f>
        <v>0</v>
      </c>
      <c r="O41" s="5">
        <f t="shared" si="58"/>
        <v>1</v>
      </c>
      <c r="P41" s="5">
        <f t="shared" si="58"/>
        <v>0</v>
      </c>
      <c r="Q41" s="5">
        <f t="shared" si="58"/>
        <v>0</v>
      </c>
      <c r="R41" s="5">
        <f t="shared" si="58"/>
        <v>-1</v>
      </c>
      <c r="S41" s="5">
        <f t="shared" si="58"/>
        <v>1</v>
      </c>
      <c r="T41" s="5">
        <f t="shared" si="58"/>
        <v>0</v>
      </c>
      <c r="U41" s="5">
        <f t="shared" si="58"/>
        <v>-2</v>
      </c>
      <c r="V41" s="197">
        <f t="shared" ref="V41:V50" si="59">SUM(M41:U41)</f>
        <v>-1</v>
      </c>
      <c r="W41" s="197">
        <f t="shared" ref="W41:W51" si="60">SUM(L41+V41)</f>
        <v>0</v>
      </c>
      <c r="X41" s="760"/>
      <c r="Y41" s="761"/>
      <c r="Z41" s="10"/>
    </row>
    <row r="42" spans="1:26" ht="15.75" customHeight="1">
      <c r="A42" s="10"/>
      <c r="B42" s="19" t="s">
        <v>437</v>
      </c>
      <c r="C42" s="5">
        <v>6</v>
      </c>
      <c r="D42" s="5">
        <v>3</v>
      </c>
      <c r="E42" s="5">
        <v>5</v>
      </c>
      <c r="F42" s="599">
        <v>3</v>
      </c>
      <c r="G42" s="5">
        <v>5</v>
      </c>
      <c r="H42" s="5">
        <v>3</v>
      </c>
      <c r="I42" s="5">
        <v>4</v>
      </c>
      <c r="J42" s="5">
        <v>6</v>
      </c>
      <c r="K42" s="5">
        <v>4</v>
      </c>
      <c r="L42" s="197">
        <f t="shared" si="57"/>
        <v>39</v>
      </c>
      <c r="M42" s="5">
        <v>4</v>
      </c>
      <c r="N42" s="5">
        <v>4</v>
      </c>
      <c r="O42" s="5">
        <v>5</v>
      </c>
      <c r="P42" s="599">
        <v>4</v>
      </c>
      <c r="Q42" s="5">
        <v>5</v>
      </c>
      <c r="R42" s="5">
        <v>3</v>
      </c>
      <c r="S42" s="599">
        <v>4</v>
      </c>
      <c r="T42" s="5">
        <v>3</v>
      </c>
      <c r="U42" s="5">
        <v>5</v>
      </c>
      <c r="V42" s="197">
        <f t="shared" si="59"/>
        <v>37</v>
      </c>
      <c r="W42" s="197">
        <f t="shared" si="60"/>
        <v>76</v>
      </c>
      <c r="X42" s="762"/>
      <c r="Y42" s="764">
        <v>3</v>
      </c>
      <c r="Z42" s="10"/>
    </row>
    <row r="43" spans="1:26" ht="15" customHeight="1" thickBot="1">
      <c r="A43" s="10"/>
      <c r="B43" s="8" t="s">
        <v>122</v>
      </c>
      <c r="C43" s="6">
        <f>SUM(C42-C39)</f>
        <v>1</v>
      </c>
      <c r="D43" s="6">
        <f t="shared" ref="D43:K43" si="61">SUM(D42-D39)</f>
        <v>0</v>
      </c>
      <c r="E43" s="6">
        <f t="shared" si="61"/>
        <v>1</v>
      </c>
      <c r="F43" s="6">
        <f t="shared" si="61"/>
        <v>-1</v>
      </c>
      <c r="G43" s="6">
        <f t="shared" si="61"/>
        <v>1</v>
      </c>
      <c r="H43" s="6">
        <f t="shared" si="61"/>
        <v>0</v>
      </c>
      <c r="I43" s="6">
        <f t="shared" si="61"/>
        <v>0</v>
      </c>
      <c r="J43" s="6">
        <f t="shared" si="61"/>
        <v>1</v>
      </c>
      <c r="K43" s="6">
        <f t="shared" si="61"/>
        <v>0</v>
      </c>
      <c r="L43" s="199">
        <f t="shared" ref="L43" si="62">SUM(C43:K43)</f>
        <v>3</v>
      </c>
      <c r="M43" s="6">
        <f t="shared" ref="M43:U43" si="63">SUM(M42-M39)</f>
        <v>0</v>
      </c>
      <c r="N43" s="6">
        <f t="shared" si="63"/>
        <v>0</v>
      </c>
      <c r="O43" s="6">
        <f t="shared" si="63"/>
        <v>1</v>
      </c>
      <c r="P43" s="6">
        <f t="shared" si="63"/>
        <v>-1</v>
      </c>
      <c r="Q43" s="6">
        <f t="shared" si="63"/>
        <v>1</v>
      </c>
      <c r="R43" s="6">
        <f t="shared" si="63"/>
        <v>0</v>
      </c>
      <c r="S43" s="6">
        <f t="shared" si="63"/>
        <v>0</v>
      </c>
      <c r="T43" s="6">
        <f t="shared" si="63"/>
        <v>0</v>
      </c>
      <c r="U43" s="6">
        <f t="shared" si="63"/>
        <v>0</v>
      </c>
      <c r="V43" s="199">
        <f t="shared" si="59"/>
        <v>1</v>
      </c>
      <c r="W43" s="199">
        <f t="shared" si="60"/>
        <v>4</v>
      </c>
      <c r="X43" s="762"/>
      <c r="Y43" s="764"/>
      <c r="Z43" s="10"/>
    </row>
    <row r="44" spans="1:26" ht="15" customHeight="1">
      <c r="A44" s="10"/>
      <c r="B44" s="195" t="s">
        <v>438</v>
      </c>
      <c r="C44" s="5">
        <v>6</v>
      </c>
      <c r="D44" s="5">
        <v>3</v>
      </c>
      <c r="E44" s="599">
        <v>3</v>
      </c>
      <c r="F44" s="5">
        <v>4</v>
      </c>
      <c r="G44" s="5">
        <v>5</v>
      </c>
      <c r="H44" s="5">
        <v>3</v>
      </c>
      <c r="I44" s="599">
        <v>4</v>
      </c>
      <c r="J44" s="599">
        <v>4</v>
      </c>
      <c r="K44" s="5">
        <v>4</v>
      </c>
      <c r="L44" s="9">
        <f t="shared" si="57"/>
        <v>36</v>
      </c>
      <c r="M44" s="5">
        <v>4</v>
      </c>
      <c r="N44" s="5">
        <v>4</v>
      </c>
      <c r="O44" s="5">
        <v>4</v>
      </c>
      <c r="P44" s="5">
        <v>5</v>
      </c>
      <c r="Q44" s="5">
        <v>5</v>
      </c>
      <c r="R44" s="5">
        <v>3</v>
      </c>
      <c r="S44" s="5">
        <v>4</v>
      </c>
      <c r="T44" s="599">
        <v>2</v>
      </c>
      <c r="U44" s="599">
        <v>3</v>
      </c>
      <c r="V44" s="9">
        <f t="shared" si="59"/>
        <v>34</v>
      </c>
      <c r="W44" s="9">
        <f t="shared" si="60"/>
        <v>70</v>
      </c>
      <c r="X44" s="760">
        <v>5</v>
      </c>
      <c r="Y44" s="761"/>
      <c r="Z44" s="10"/>
    </row>
    <row r="45" spans="1:26" ht="15" customHeight="1">
      <c r="A45" s="10"/>
      <c r="B45" s="19" t="s">
        <v>122</v>
      </c>
      <c r="C45" s="5">
        <f>SUM(C44-C39)</f>
        <v>1</v>
      </c>
      <c r="D45" s="5">
        <f t="shared" ref="D45:K45" si="64">SUM(D44-D39)</f>
        <v>0</v>
      </c>
      <c r="E45" s="5">
        <f t="shared" si="64"/>
        <v>-1</v>
      </c>
      <c r="F45" s="5">
        <f t="shared" si="64"/>
        <v>0</v>
      </c>
      <c r="G45" s="5">
        <f t="shared" si="64"/>
        <v>1</v>
      </c>
      <c r="H45" s="5">
        <f t="shared" si="64"/>
        <v>0</v>
      </c>
      <c r="I45" s="5">
        <f t="shared" si="64"/>
        <v>0</v>
      </c>
      <c r="J45" s="5">
        <f t="shared" si="64"/>
        <v>-1</v>
      </c>
      <c r="K45" s="5">
        <f t="shared" si="64"/>
        <v>0</v>
      </c>
      <c r="L45" s="197">
        <f t="shared" ref="L45" si="65">SUM(C45:K45)</f>
        <v>0</v>
      </c>
      <c r="M45" s="5">
        <f t="shared" ref="M45:U45" si="66">SUM(M44-M39)</f>
        <v>0</v>
      </c>
      <c r="N45" s="5">
        <f t="shared" si="66"/>
        <v>0</v>
      </c>
      <c r="O45" s="5">
        <f t="shared" si="66"/>
        <v>0</v>
      </c>
      <c r="P45" s="5">
        <f t="shared" si="66"/>
        <v>0</v>
      </c>
      <c r="Q45" s="5">
        <f t="shared" si="66"/>
        <v>1</v>
      </c>
      <c r="R45" s="5">
        <f t="shared" si="66"/>
        <v>0</v>
      </c>
      <c r="S45" s="5">
        <f t="shared" si="66"/>
        <v>0</v>
      </c>
      <c r="T45" s="5">
        <f t="shared" si="66"/>
        <v>-1</v>
      </c>
      <c r="U45" s="5">
        <f t="shared" si="66"/>
        <v>-2</v>
      </c>
      <c r="V45" s="197">
        <f t="shared" si="59"/>
        <v>-2</v>
      </c>
      <c r="W45" s="197">
        <f t="shared" si="60"/>
        <v>-2</v>
      </c>
      <c r="X45" s="760"/>
      <c r="Y45" s="761"/>
      <c r="Z45" s="10"/>
    </row>
    <row r="46" spans="1:26" ht="15" customHeight="1">
      <c r="A46" s="10"/>
      <c r="B46" s="19" t="s">
        <v>439</v>
      </c>
      <c r="C46" s="599">
        <v>5</v>
      </c>
      <c r="D46" s="5">
        <v>3</v>
      </c>
      <c r="E46" s="5">
        <v>4</v>
      </c>
      <c r="F46" s="5">
        <v>4</v>
      </c>
      <c r="G46" s="5">
        <v>5</v>
      </c>
      <c r="H46" s="5">
        <v>3</v>
      </c>
      <c r="I46" s="5">
        <v>5</v>
      </c>
      <c r="J46" s="5">
        <v>5</v>
      </c>
      <c r="K46" s="5">
        <v>4</v>
      </c>
      <c r="L46" s="197">
        <f t="shared" si="57"/>
        <v>38</v>
      </c>
      <c r="M46" s="5">
        <v>4</v>
      </c>
      <c r="N46" s="5">
        <v>4</v>
      </c>
      <c r="O46" s="5">
        <v>4</v>
      </c>
      <c r="P46" s="5">
        <v>5</v>
      </c>
      <c r="Q46" s="599">
        <v>4</v>
      </c>
      <c r="R46" s="5">
        <v>3</v>
      </c>
      <c r="S46" s="5">
        <v>4</v>
      </c>
      <c r="T46" s="5">
        <v>3</v>
      </c>
      <c r="U46" s="5">
        <v>5</v>
      </c>
      <c r="V46" s="197">
        <f t="shared" si="59"/>
        <v>36</v>
      </c>
      <c r="W46" s="197">
        <f t="shared" si="60"/>
        <v>74</v>
      </c>
      <c r="X46" s="762"/>
      <c r="Y46" s="764">
        <v>2</v>
      </c>
      <c r="Z46" s="10"/>
    </row>
    <row r="47" spans="1:26" ht="15" customHeight="1" thickBot="1">
      <c r="A47" s="10"/>
      <c r="B47" s="8" t="s">
        <v>122</v>
      </c>
      <c r="C47" s="6">
        <f>SUM(C46-C39)</f>
        <v>0</v>
      </c>
      <c r="D47" s="6">
        <f t="shared" ref="D47:K47" si="67">SUM(D46-D39)</f>
        <v>0</v>
      </c>
      <c r="E47" s="6">
        <f t="shared" si="67"/>
        <v>0</v>
      </c>
      <c r="F47" s="6">
        <f t="shared" si="67"/>
        <v>0</v>
      </c>
      <c r="G47" s="6">
        <f t="shared" si="67"/>
        <v>1</v>
      </c>
      <c r="H47" s="6">
        <f t="shared" si="67"/>
        <v>0</v>
      </c>
      <c r="I47" s="6">
        <f t="shared" si="67"/>
        <v>1</v>
      </c>
      <c r="J47" s="6">
        <f t="shared" si="67"/>
        <v>0</v>
      </c>
      <c r="K47" s="6">
        <f t="shared" si="67"/>
        <v>0</v>
      </c>
      <c r="L47" s="199">
        <f t="shared" ref="L47" si="68">SUM(C47:K47)</f>
        <v>2</v>
      </c>
      <c r="M47" s="6">
        <f t="shared" ref="M47:U47" si="69">SUM(M46-M39)</f>
        <v>0</v>
      </c>
      <c r="N47" s="6">
        <f t="shared" si="69"/>
        <v>0</v>
      </c>
      <c r="O47" s="6">
        <f t="shared" si="69"/>
        <v>0</v>
      </c>
      <c r="P47" s="6">
        <f t="shared" si="69"/>
        <v>0</v>
      </c>
      <c r="Q47" s="6">
        <f t="shared" si="69"/>
        <v>0</v>
      </c>
      <c r="R47" s="6">
        <f t="shared" si="69"/>
        <v>0</v>
      </c>
      <c r="S47" s="6">
        <f t="shared" si="69"/>
        <v>0</v>
      </c>
      <c r="T47" s="6">
        <f t="shared" si="69"/>
        <v>0</v>
      </c>
      <c r="U47" s="6">
        <f t="shared" si="69"/>
        <v>0</v>
      </c>
      <c r="V47" s="199">
        <f t="shared" si="59"/>
        <v>0</v>
      </c>
      <c r="W47" s="199">
        <f t="shared" si="60"/>
        <v>2</v>
      </c>
      <c r="X47" s="762"/>
      <c r="Y47" s="764"/>
      <c r="Z47" s="10"/>
    </row>
    <row r="48" spans="1:26" ht="15" customHeight="1">
      <c r="A48" s="10"/>
      <c r="B48" s="195" t="s">
        <v>440</v>
      </c>
      <c r="C48" s="5">
        <v>5</v>
      </c>
      <c r="D48" s="599">
        <v>3</v>
      </c>
      <c r="E48" s="5">
        <v>4</v>
      </c>
      <c r="F48" s="5">
        <v>4</v>
      </c>
      <c r="G48" s="599">
        <v>4</v>
      </c>
      <c r="H48" s="5">
        <v>3</v>
      </c>
      <c r="I48" s="5">
        <v>3</v>
      </c>
      <c r="J48" s="5">
        <v>4</v>
      </c>
      <c r="K48" s="5">
        <v>4</v>
      </c>
      <c r="L48" s="9">
        <f t="shared" si="57"/>
        <v>34</v>
      </c>
      <c r="M48" s="599">
        <v>4</v>
      </c>
      <c r="N48" s="599">
        <v>3</v>
      </c>
      <c r="O48" s="599">
        <v>4</v>
      </c>
      <c r="P48" s="599">
        <v>4</v>
      </c>
      <c r="Q48" s="5">
        <v>5</v>
      </c>
      <c r="R48" s="599">
        <v>2</v>
      </c>
      <c r="S48" s="599">
        <v>4</v>
      </c>
      <c r="T48" s="5">
        <v>3</v>
      </c>
      <c r="U48" s="5">
        <v>4</v>
      </c>
      <c r="V48" s="9">
        <f t="shared" si="59"/>
        <v>33</v>
      </c>
      <c r="W48" s="9">
        <f t="shared" si="60"/>
        <v>67</v>
      </c>
      <c r="X48" s="760">
        <v>8</v>
      </c>
      <c r="Y48" s="761"/>
      <c r="Z48" s="10"/>
    </row>
    <row r="49" spans="1:26" ht="15" customHeight="1">
      <c r="A49" s="10"/>
      <c r="B49" s="19" t="s">
        <v>122</v>
      </c>
      <c r="C49" s="5">
        <f>SUM(C48-C39)</f>
        <v>0</v>
      </c>
      <c r="D49" s="5">
        <f t="shared" ref="D49:K49" si="70">SUM(D48-D39)</f>
        <v>0</v>
      </c>
      <c r="E49" s="5">
        <f t="shared" si="70"/>
        <v>0</v>
      </c>
      <c r="F49" s="5">
        <f t="shared" si="70"/>
        <v>0</v>
      </c>
      <c r="G49" s="5">
        <f t="shared" si="70"/>
        <v>0</v>
      </c>
      <c r="H49" s="5">
        <f t="shared" si="70"/>
        <v>0</v>
      </c>
      <c r="I49" s="5">
        <f t="shared" si="70"/>
        <v>-1</v>
      </c>
      <c r="J49" s="5">
        <f t="shared" si="70"/>
        <v>-1</v>
      </c>
      <c r="K49" s="5">
        <f t="shared" si="70"/>
        <v>0</v>
      </c>
      <c r="L49" s="197">
        <f t="shared" ref="L49" si="71">SUM(C49:K49)</f>
        <v>-2</v>
      </c>
      <c r="M49" s="5">
        <f t="shared" ref="M49:U49" si="72">SUM(M48-M39)</f>
        <v>0</v>
      </c>
      <c r="N49" s="5">
        <f t="shared" si="72"/>
        <v>-1</v>
      </c>
      <c r="O49" s="5">
        <f t="shared" si="72"/>
        <v>0</v>
      </c>
      <c r="P49" s="5">
        <f t="shared" si="72"/>
        <v>-1</v>
      </c>
      <c r="Q49" s="5">
        <f t="shared" si="72"/>
        <v>1</v>
      </c>
      <c r="R49" s="5">
        <f t="shared" si="72"/>
        <v>-1</v>
      </c>
      <c r="S49" s="5">
        <f t="shared" si="72"/>
        <v>0</v>
      </c>
      <c r="T49" s="5">
        <f t="shared" si="72"/>
        <v>0</v>
      </c>
      <c r="U49" s="5">
        <f t="shared" si="72"/>
        <v>-1</v>
      </c>
      <c r="V49" s="197">
        <f t="shared" ref="V49" si="73">SUM(M49:U49)</f>
        <v>-3</v>
      </c>
      <c r="W49" s="197">
        <f t="shared" si="60"/>
        <v>-5</v>
      </c>
      <c r="X49" s="760"/>
      <c r="Y49" s="761"/>
      <c r="Z49" s="10"/>
    </row>
    <row r="50" spans="1:26" ht="15.75" customHeight="1">
      <c r="A50" s="10"/>
      <c r="B50" s="19" t="s">
        <v>441</v>
      </c>
      <c r="C50" s="5">
        <v>5</v>
      </c>
      <c r="D50" s="5">
        <v>4</v>
      </c>
      <c r="E50" s="5">
        <v>4</v>
      </c>
      <c r="F50" s="5">
        <v>4</v>
      </c>
      <c r="G50" s="5">
        <v>5</v>
      </c>
      <c r="H50" s="5">
        <v>3</v>
      </c>
      <c r="I50" s="5">
        <v>3</v>
      </c>
      <c r="J50" s="5">
        <v>4</v>
      </c>
      <c r="K50" s="5">
        <v>4</v>
      </c>
      <c r="L50" s="197">
        <f t="shared" si="57"/>
        <v>36</v>
      </c>
      <c r="M50" s="5">
        <v>5</v>
      </c>
      <c r="N50" s="5">
        <v>4</v>
      </c>
      <c r="O50" s="5">
        <v>5</v>
      </c>
      <c r="P50" s="5">
        <v>5</v>
      </c>
      <c r="Q50" s="5">
        <v>5</v>
      </c>
      <c r="R50" s="5">
        <v>3</v>
      </c>
      <c r="S50" s="5">
        <v>5</v>
      </c>
      <c r="T50" s="5">
        <v>3</v>
      </c>
      <c r="U50" s="5">
        <v>4</v>
      </c>
      <c r="V50" s="197">
        <f t="shared" si="59"/>
        <v>39</v>
      </c>
      <c r="W50" s="197">
        <f t="shared" si="60"/>
        <v>75</v>
      </c>
      <c r="X50" s="762"/>
      <c r="Y50" s="764">
        <v>0</v>
      </c>
      <c r="Z50" s="10"/>
    </row>
    <row r="51" spans="1:26" ht="15.75" customHeight="1" thickBot="1">
      <c r="A51" s="10"/>
      <c r="B51" s="8" t="s">
        <v>122</v>
      </c>
      <c r="C51" s="6">
        <f>SUM(C50-C39)</f>
        <v>0</v>
      </c>
      <c r="D51" s="6">
        <f t="shared" ref="D51:K51" si="74">SUM(D50-D39)</f>
        <v>1</v>
      </c>
      <c r="E51" s="6">
        <f t="shared" si="74"/>
        <v>0</v>
      </c>
      <c r="F51" s="6">
        <f t="shared" si="74"/>
        <v>0</v>
      </c>
      <c r="G51" s="6">
        <f t="shared" si="74"/>
        <v>1</v>
      </c>
      <c r="H51" s="6">
        <f t="shared" si="74"/>
        <v>0</v>
      </c>
      <c r="I51" s="6">
        <f t="shared" si="74"/>
        <v>-1</v>
      </c>
      <c r="J51" s="6">
        <f t="shared" si="74"/>
        <v>-1</v>
      </c>
      <c r="K51" s="6">
        <f t="shared" si="74"/>
        <v>0</v>
      </c>
      <c r="L51" s="199">
        <f t="shared" ref="L51" si="75">SUM(C51:K51)</f>
        <v>0</v>
      </c>
      <c r="M51" s="6">
        <f t="shared" ref="M51:U51" si="76">SUM(M50-M39)</f>
        <v>1</v>
      </c>
      <c r="N51" s="6">
        <f t="shared" si="76"/>
        <v>0</v>
      </c>
      <c r="O51" s="6">
        <f t="shared" si="76"/>
        <v>1</v>
      </c>
      <c r="P51" s="6">
        <f t="shared" si="76"/>
        <v>0</v>
      </c>
      <c r="Q51" s="6">
        <f t="shared" si="76"/>
        <v>1</v>
      </c>
      <c r="R51" s="6">
        <f t="shared" si="76"/>
        <v>0</v>
      </c>
      <c r="S51" s="6">
        <f t="shared" si="76"/>
        <v>1</v>
      </c>
      <c r="T51" s="6">
        <f t="shared" si="76"/>
        <v>0</v>
      </c>
      <c r="U51" s="6">
        <f t="shared" si="76"/>
        <v>-1</v>
      </c>
      <c r="V51" s="199">
        <f t="shared" ref="V51" si="77">SUM(M51:U51)</f>
        <v>3</v>
      </c>
      <c r="W51" s="199">
        <f t="shared" si="60"/>
        <v>3</v>
      </c>
      <c r="X51" s="763"/>
      <c r="Y51" s="765"/>
      <c r="Z51" s="10"/>
    </row>
    <row r="52" spans="1:26" ht="15.75" customHeight="1" thickBot="1">
      <c r="A52" s="10"/>
      <c r="B52" s="132"/>
      <c r="C52" s="25"/>
      <c r="D52" s="25"/>
      <c r="E52" s="25"/>
      <c r="F52" s="25"/>
      <c r="G52" s="25"/>
      <c r="H52" s="25"/>
      <c r="I52" s="25"/>
      <c r="J52" s="25"/>
      <c r="K52" s="25"/>
      <c r="L52" s="130"/>
      <c r="M52" s="25"/>
      <c r="N52" s="25"/>
      <c r="O52" s="25"/>
      <c r="P52" s="25"/>
      <c r="Q52" s="25"/>
      <c r="R52" s="25"/>
      <c r="S52" s="25"/>
      <c r="T52" s="25"/>
      <c r="U52" s="25"/>
      <c r="V52" s="130"/>
      <c r="W52" s="130"/>
      <c r="X52" s="133"/>
      <c r="Y52" s="133"/>
      <c r="Z52" s="10"/>
    </row>
    <row r="53" spans="1:26" ht="15" customHeight="1">
      <c r="B53" s="766" t="s">
        <v>412</v>
      </c>
      <c r="C53" s="767"/>
      <c r="D53" s="767"/>
      <c r="E53" s="767"/>
      <c r="F53" s="767"/>
      <c r="G53" s="767"/>
      <c r="H53" s="767"/>
      <c r="I53" s="767"/>
      <c r="J53" s="767"/>
      <c r="K53" s="767"/>
      <c r="L53" s="767"/>
      <c r="M53" s="767"/>
      <c r="N53" s="767"/>
      <c r="O53" s="767"/>
      <c r="P53" s="767"/>
      <c r="Q53" s="767"/>
      <c r="R53" s="767"/>
      <c r="S53" s="767"/>
      <c r="T53" s="767"/>
      <c r="U53" s="767"/>
      <c r="V53" s="767"/>
      <c r="W53" s="767"/>
      <c r="X53" s="770" t="s">
        <v>71</v>
      </c>
      <c r="Y53" s="771"/>
    </row>
    <row r="54" spans="1:26" ht="15.75" customHeight="1" thickBot="1">
      <c r="B54" s="768"/>
      <c r="C54" s="769"/>
      <c r="D54" s="769"/>
      <c r="E54" s="769"/>
      <c r="F54" s="769"/>
      <c r="G54" s="769"/>
      <c r="H54" s="769"/>
      <c r="I54" s="769"/>
      <c r="J54" s="769"/>
      <c r="K54" s="769"/>
      <c r="L54" s="769"/>
      <c r="M54" s="769"/>
      <c r="N54" s="769"/>
      <c r="O54" s="769"/>
      <c r="P54" s="769"/>
      <c r="Q54" s="769"/>
      <c r="R54" s="769"/>
      <c r="S54" s="769"/>
      <c r="T54" s="769"/>
      <c r="U54" s="769"/>
      <c r="V54" s="769"/>
      <c r="W54" s="769"/>
      <c r="X54" s="200" t="s">
        <v>402</v>
      </c>
      <c r="Y54" s="335" t="s">
        <v>401</v>
      </c>
    </row>
    <row r="55" spans="1:26" ht="15" customHeight="1">
      <c r="B55" s="293" t="s">
        <v>72</v>
      </c>
      <c r="C55" s="294">
        <v>1</v>
      </c>
      <c r="D55" s="294">
        <v>2</v>
      </c>
      <c r="E55" s="294">
        <v>3</v>
      </c>
      <c r="F55" s="294">
        <v>4</v>
      </c>
      <c r="G55" s="294">
        <v>5</v>
      </c>
      <c r="H55" s="294">
        <v>6</v>
      </c>
      <c r="I55" s="294">
        <v>7</v>
      </c>
      <c r="J55" s="294">
        <v>8</v>
      </c>
      <c r="K55" s="294">
        <v>9</v>
      </c>
      <c r="L55" s="294" t="s">
        <v>61</v>
      </c>
      <c r="M55" s="294">
        <v>10</v>
      </c>
      <c r="N55" s="294">
        <v>11</v>
      </c>
      <c r="O55" s="294">
        <v>12</v>
      </c>
      <c r="P55" s="294">
        <v>13</v>
      </c>
      <c r="Q55" s="294">
        <v>14</v>
      </c>
      <c r="R55" s="294">
        <v>15</v>
      </c>
      <c r="S55" s="294">
        <v>16</v>
      </c>
      <c r="T55" s="294">
        <v>17</v>
      </c>
      <c r="U55" s="294">
        <v>18</v>
      </c>
      <c r="V55" s="294" t="s">
        <v>62</v>
      </c>
      <c r="W55" s="294" t="s">
        <v>5</v>
      </c>
      <c r="X55" s="772">
        <f>SUM(X57:X68)</f>
        <v>19</v>
      </c>
      <c r="Y55" s="773">
        <f>SUM(Y57:Y68)</f>
        <v>11</v>
      </c>
    </row>
    <row r="56" spans="1:26" ht="15" customHeight="1">
      <c r="B56" s="198" t="s">
        <v>1</v>
      </c>
      <c r="C56" s="196">
        <v>5</v>
      </c>
      <c r="D56" s="196">
        <v>4</v>
      </c>
      <c r="E56" s="196">
        <v>4</v>
      </c>
      <c r="F56" s="196">
        <v>3</v>
      </c>
      <c r="G56" s="196">
        <v>4</v>
      </c>
      <c r="H56" s="196">
        <v>5</v>
      </c>
      <c r="I56" s="196">
        <v>4</v>
      </c>
      <c r="J56" s="196">
        <v>3</v>
      </c>
      <c r="K56" s="196">
        <v>4</v>
      </c>
      <c r="L56" s="197">
        <f>SUM(C56:K56)</f>
        <v>36</v>
      </c>
      <c r="M56" s="196">
        <v>4</v>
      </c>
      <c r="N56" s="196">
        <v>4</v>
      </c>
      <c r="O56" s="196">
        <v>4</v>
      </c>
      <c r="P56" s="196">
        <v>3</v>
      </c>
      <c r="Q56" s="196">
        <v>5</v>
      </c>
      <c r="R56" s="196">
        <v>4</v>
      </c>
      <c r="S56" s="196">
        <v>4</v>
      </c>
      <c r="T56" s="196">
        <v>3</v>
      </c>
      <c r="U56" s="196">
        <v>5</v>
      </c>
      <c r="V56" s="197">
        <f>SUM(M56:U56)</f>
        <v>36</v>
      </c>
      <c r="W56" s="197">
        <f>SUM(L56+V56)</f>
        <v>72</v>
      </c>
      <c r="X56" s="760"/>
      <c r="Y56" s="764"/>
    </row>
    <row r="57" spans="1:26" ht="15" customHeight="1">
      <c r="B57" s="19" t="s">
        <v>442</v>
      </c>
      <c r="C57" s="5">
        <v>5</v>
      </c>
      <c r="D57" s="5">
        <v>4</v>
      </c>
      <c r="E57" s="599">
        <v>3</v>
      </c>
      <c r="F57" s="5">
        <v>3</v>
      </c>
      <c r="G57" s="599">
        <v>4</v>
      </c>
      <c r="H57" s="5">
        <v>6</v>
      </c>
      <c r="I57" s="5">
        <v>6</v>
      </c>
      <c r="J57" s="599">
        <v>3</v>
      </c>
      <c r="K57" s="599">
        <v>4</v>
      </c>
      <c r="L57" s="197">
        <f>SUM(C57:K57)</f>
        <v>38</v>
      </c>
      <c r="M57" s="599">
        <v>4</v>
      </c>
      <c r="N57" s="599">
        <v>5</v>
      </c>
      <c r="O57" s="5">
        <v>4</v>
      </c>
      <c r="P57" s="599">
        <v>4</v>
      </c>
      <c r="Q57" s="5">
        <v>5</v>
      </c>
      <c r="R57" s="5">
        <v>5</v>
      </c>
      <c r="S57" s="5">
        <v>4</v>
      </c>
      <c r="T57" s="5">
        <v>3</v>
      </c>
      <c r="U57" s="5">
        <v>4</v>
      </c>
      <c r="V57" s="197">
        <f>SUM(M57:U57)</f>
        <v>38</v>
      </c>
      <c r="W57" s="197">
        <f>SUM(L57+V57)</f>
        <v>76</v>
      </c>
      <c r="X57" s="760">
        <v>7</v>
      </c>
      <c r="Y57" s="761"/>
    </row>
    <row r="58" spans="1:26" ht="15" customHeight="1">
      <c r="B58" s="19" t="s">
        <v>122</v>
      </c>
      <c r="C58" s="5">
        <f>SUM(C57-C56)</f>
        <v>0</v>
      </c>
      <c r="D58" s="5">
        <f t="shared" ref="D58:K58" si="78">SUM(D57-D56)</f>
        <v>0</v>
      </c>
      <c r="E58" s="5">
        <f t="shared" si="78"/>
        <v>-1</v>
      </c>
      <c r="F58" s="5">
        <f t="shared" si="78"/>
        <v>0</v>
      </c>
      <c r="G58" s="5">
        <f t="shared" si="78"/>
        <v>0</v>
      </c>
      <c r="H58" s="5">
        <f t="shared" si="78"/>
        <v>1</v>
      </c>
      <c r="I58" s="5">
        <f t="shared" si="78"/>
        <v>2</v>
      </c>
      <c r="J58" s="5">
        <f t="shared" si="78"/>
        <v>0</v>
      </c>
      <c r="K58" s="5">
        <f t="shared" si="78"/>
        <v>0</v>
      </c>
      <c r="L58" s="197">
        <f t="shared" ref="L58:L59" si="79">SUM(C58:K58)</f>
        <v>2</v>
      </c>
      <c r="M58" s="5">
        <f>SUM(M57-M56)</f>
        <v>0</v>
      </c>
      <c r="N58" s="5">
        <f t="shared" ref="N58:U58" si="80">SUM(N57-N56)</f>
        <v>1</v>
      </c>
      <c r="O58" s="5">
        <f t="shared" si="80"/>
        <v>0</v>
      </c>
      <c r="P58" s="5">
        <f t="shared" si="80"/>
        <v>1</v>
      </c>
      <c r="Q58" s="5">
        <f t="shared" si="80"/>
        <v>0</v>
      </c>
      <c r="R58" s="5">
        <f t="shared" si="80"/>
        <v>1</v>
      </c>
      <c r="S58" s="5">
        <f t="shared" si="80"/>
        <v>0</v>
      </c>
      <c r="T58" s="5">
        <f t="shared" si="80"/>
        <v>0</v>
      </c>
      <c r="U58" s="5">
        <f t="shared" si="80"/>
        <v>-1</v>
      </c>
      <c r="V58" s="197">
        <f t="shared" ref="V58:V65" si="81">SUM(M58:U58)</f>
        <v>2</v>
      </c>
      <c r="W58" s="197">
        <f t="shared" ref="W58:W68" si="82">SUM(L58+V58)</f>
        <v>4</v>
      </c>
      <c r="X58" s="760"/>
      <c r="Y58" s="761"/>
    </row>
    <row r="59" spans="1:26" ht="15" customHeight="1">
      <c r="B59" s="19" t="s">
        <v>443</v>
      </c>
      <c r="C59" s="5">
        <v>5</v>
      </c>
      <c r="D59" s="5">
        <v>4</v>
      </c>
      <c r="E59" s="5">
        <v>4</v>
      </c>
      <c r="F59" s="5">
        <v>3</v>
      </c>
      <c r="G59" s="5">
        <v>5</v>
      </c>
      <c r="H59" s="599">
        <v>4</v>
      </c>
      <c r="I59" s="5">
        <v>6</v>
      </c>
      <c r="J59" s="5">
        <v>4</v>
      </c>
      <c r="K59" s="5">
        <v>5</v>
      </c>
      <c r="L59" s="197">
        <f t="shared" si="79"/>
        <v>40</v>
      </c>
      <c r="M59" s="5">
        <v>5</v>
      </c>
      <c r="N59" s="5">
        <v>6</v>
      </c>
      <c r="O59" s="599">
        <v>3</v>
      </c>
      <c r="P59" s="5">
        <v>5</v>
      </c>
      <c r="Q59" s="5">
        <v>5</v>
      </c>
      <c r="R59" s="5">
        <v>5</v>
      </c>
      <c r="S59" s="5">
        <v>4</v>
      </c>
      <c r="T59" s="5">
        <v>3</v>
      </c>
      <c r="U59" s="599">
        <v>3</v>
      </c>
      <c r="V59" s="197">
        <f t="shared" si="81"/>
        <v>39</v>
      </c>
      <c r="W59" s="197">
        <f t="shared" si="82"/>
        <v>79</v>
      </c>
      <c r="X59" s="762"/>
      <c r="Y59" s="764">
        <v>3</v>
      </c>
    </row>
    <row r="60" spans="1:26" ht="15.75" customHeight="1" thickBot="1">
      <c r="B60" s="8" t="s">
        <v>122</v>
      </c>
      <c r="C60" s="6">
        <f>SUM(C59-C56)</f>
        <v>0</v>
      </c>
      <c r="D60" s="6">
        <f t="shared" ref="D60:K60" si="83">SUM(D59-D56)</f>
        <v>0</v>
      </c>
      <c r="E60" s="6">
        <f t="shared" si="83"/>
        <v>0</v>
      </c>
      <c r="F60" s="6">
        <f t="shared" si="83"/>
        <v>0</v>
      </c>
      <c r="G60" s="6">
        <f t="shared" si="83"/>
        <v>1</v>
      </c>
      <c r="H60" s="6">
        <f t="shared" si="83"/>
        <v>-1</v>
      </c>
      <c r="I60" s="6">
        <f t="shared" si="83"/>
        <v>2</v>
      </c>
      <c r="J60" s="6">
        <f t="shared" si="83"/>
        <v>1</v>
      </c>
      <c r="K60" s="6">
        <f t="shared" si="83"/>
        <v>1</v>
      </c>
      <c r="L60" s="199">
        <f t="shared" ref="L60" si="84">SUM(C60:K60)</f>
        <v>4</v>
      </c>
      <c r="M60" s="6">
        <f t="shared" ref="M60:U60" si="85">SUM(M59-M56)</f>
        <v>1</v>
      </c>
      <c r="N60" s="6">
        <f t="shared" si="85"/>
        <v>2</v>
      </c>
      <c r="O60" s="6">
        <f t="shared" si="85"/>
        <v>-1</v>
      </c>
      <c r="P60" s="6">
        <f t="shared" si="85"/>
        <v>2</v>
      </c>
      <c r="Q60" s="6">
        <f t="shared" si="85"/>
        <v>0</v>
      </c>
      <c r="R60" s="6">
        <f t="shared" si="85"/>
        <v>1</v>
      </c>
      <c r="S60" s="6">
        <f t="shared" si="85"/>
        <v>0</v>
      </c>
      <c r="T60" s="6">
        <f t="shared" si="85"/>
        <v>0</v>
      </c>
      <c r="U60" s="6">
        <f t="shared" si="85"/>
        <v>-2</v>
      </c>
      <c r="V60" s="199">
        <f t="shared" si="81"/>
        <v>3</v>
      </c>
      <c r="W60" s="199">
        <f t="shared" si="82"/>
        <v>7</v>
      </c>
      <c r="X60" s="762"/>
      <c r="Y60" s="764"/>
    </row>
    <row r="61" spans="1:26" ht="15" customHeight="1">
      <c r="B61" s="195" t="s">
        <v>438</v>
      </c>
      <c r="C61" s="599">
        <v>4</v>
      </c>
      <c r="D61" s="5">
        <v>4</v>
      </c>
      <c r="E61" s="599">
        <v>3</v>
      </c>
      <c r="F61" s="5">
        <v>3</v>
      </c>
      <c r="G61" s="5">
        <v>4</v>
      </c>
      <c r="H61" s="5">
        <v>4</v>
      </c>
      <c r="I61" s="5">
        <v>5</v>
      </c>
      <c r="J61" s="599">
        <v>3</v>
      </c>
      <c r="K61" s="5">
        <v>4</v>
      </c>
      <c r="L61" s="9">
        <f t="shared" ref="L61" si="86">SUM(C61:K61)</f>
        <v>34</v>
      </c>
      <c r="M61" s="599">
        <v>4</v>
      </c>
      <c r="N61" s="599">
        <v>4</v>
      </c>
      <c r="O61" s="5">
        <v>4</v>
      </c>
      <c r="P61" s="5">
        <v>4</v>
      </c>
      <c r="Q61" s="5">
        <v>4</v>
      </c>
      <c r="R61" s="5">
        <v>5</v>
      </c>
      <c r="S61" s="599">
        <v>3</v>
      </c>
      <c r="T61" s="5">
        <v>3</v>
      </c>
      <c r="U61" s="5">
        <v>5</v>
      </c>
      <c r="V61" s="9">
        <f t="shared" si="81"/>
        <v>36</v>
      </c>
      <c r="W61" s="9">
        <f t="shared" si="82"/>
        <v>70</v>
      </c>
      <c r="X61" s="760">
        <v>6</v>
      </c>
      <c r="Y61" s="761"/>
    </row>
    <row r="62" spans="1:26" ht="15" customHeight="1">
      <c r="B62" s="19" t="s">
        <v>122</v>
      </c>
      <c r="C62" s="5">
        <f>SUM(C61-C56)</f>
        <v>-1</v>
      </c>
      <c r="D62" s="5">
        <f t="shared" ref="D62:K62" si="87">SUM(D61-D56)</f>
        <v>0</v>
      </c>
      <c r="E62" s="5">
        <f t="shared" si="87"/>
        <v>-1</v>
      </c>
      <c r="F62" s="5">
        <f t="shared" si="87"/>
        <v>0</v>
      </c>
      <c r="G62" s="5">
        <f t="shared" si="87"/>
        <v>0</v>
      </c>
      <c r="H62" s="5">
        <f t="shared" si="87"/>
        <v>-1</v>
      </c>
      <c r="I62" s="5">
        <f t="shared" si="87"/>
        <v>1</v>
      </c>
      <c r="J62" s="5">
        <f t="shared" si="87"/>
        <v>0</v>
      </c>
      <c r="K62" s="5">
        <f t="shared" si="87"/>
        <v>0</v>
      </c>
      <c r="L62" s="197">
        <f t="shared" ref="L62" si="88">SUM(C62:K62)</f>
        <v>-2</v>
      </c>
      <c r="M62" s="5">
        <f t="shared" ref="M62:U62" si="89">SUM(M61-M56)</f>
        <v>0</v>
      </c>
      <c r="N62" s="5">
        <f t="shared" si="89"/>
        <v>0</v>
      </c>
      <c r="O62" s="5">
        <f t="shared" si="89"/>
        <v>0</v>
      </c>
      <c r="P62" s="5">
        <f t="shared" si="89"/>
        <v>1</v>
      </c>
      <c r="Q62" s="5">
        <f t="shared" si="89"/>
        <v>-1</v>
      </c>
      <c r="R62" s="5">
        <f t="shared" si="89"/>
        <v>1</v>
      </c>
      <c r="S62" s="5">
        <f t="shared" si="89"/>
        <v>-1</v>
      </c>
      <c r="T62" s="5">
        <f t="shared" si="89"/>
        <v>0</v>
      </c>
      <c r="U62" s="5">
        <f t="shared" si="89"/>
        <v>0</v>
      </c>
      <c r="V62" s="197">
        <f t="shared" si="81"/>
        <v>0</v>
      </c>
      <c r="W62" s="197">
        <f t="shared" si="82"/>
        <v>-2</v>
      </c>
      <c r="X62" s="760"/>
      <c r="Y62" s="761"/>
    </row>
    <row r="63" spans="1:26" ht="15" customHeight="1">
      <c r="B63" s="19" t="s">
        <v>444</v>
      </c>
      <c r="C63" s="5">
        <v>6</v>
      </c>
      <c r="D63" s="599">
        <v>3</v>
      </c>
      <c r="E63" s="5">
        <v>4</v>
      </c>
      <c r="F63" s="5">
        <v>3</v>
      </c>
      <c r="G63" s="5">
        <v>4</v>
      </c>
      <c r="H63" s="5">
        <v>4</v>
      </c>
      <c r="I63" s="5">
        <v>5</v>
      </c>
      <c r="J63" s="5">
        <v>4</v>
      </c>
      <c r="K63" s="5">
        <v>4</v>
      </c>
      <c r="L63" s="197">
        <f t="shared" ref="L63" si="90">SUM(C63:K63)</f>
        <v>37</v>
      </c>
      <c r="M63" s="5">
        <v>5</v>
      </c>
      <c r="N63" s="5">
        <v>5</v>
      </c>
      <c r="O63" s="5">
        <v>4</v>
      </c>
      <c r="P63" s="5">
        <v>4</v>
      </c>
      <c r="Q63" s="5">
        <v>4</v>
      </c>
      <c r="R63" s="5">
        <v>5</v>
      </c>
      <c r="S63" s="5">
        <v>4</v>
      </c>
      <c r="T63" s="5">
        <v>3</v>
      </c>
      <c r="U63" s="599">
        <v>4</v>
      </c>
      <c r="V63" s="197">
        <f t="shared" si="81"/>
        <v>38</v>
      </c>
      <c r="W63" s="197">
        <f t="shared" si="82"/>
        <v>75</v>
      </c>
      <c r="X63" s="762"/>
      <c r="Y63" s="764">
        <v>2</v>
      </c>
    </row>
    <row r="64" spans="1:26" ht="15.75" customHeight="1" thickBot="1">
      <c r="B64" s="8" t="s">
        <v>122</v>
      </c>
      <c r="C64" s="6">
        <f>SUM(C63-C56)</f>
        <v>1</v>
      </c>
      <c r="D64" s="6">
        <f t="shared" ref="D64:K64" si="91">SUM(D63-D56)</f>
        <v>-1</v>
      </c>
      <c r="E64" s="6">
        <f t="shared" si="91"/>
        <v>0</v>
      </c>
      <c r="F64" s="6">
        <f t="shared" si="91"/>
        <v>0</v>
      </c>
      <c r="G64" s="6">
        <f t="shared" si="91"/>
        <v>0</v>
      </c>
      <c r="H64" s="6">
        <f t="shared" si="91"/>
        <v>-1</v>
      </c>
      <c r="I64" s="6">
        <f t="shared" si="91"/>
        <v>1</v>
      </c>
      <c r="J64" s="6">
        <f t="shared" si="91"/>
        <v>1</v>
      </c>
      <c r="K64" s="6">
        <f t="shared" si="91"/>
        <v>0</v>
      </c>
      <c r="L64" s="199">
        <f t="shared" ref="L64" si="92">SUM(C64:K64)</f>
        <v>1</v>
      </c>
      <c r="M64" s="6">
        <f t="shared" ref="M64:U64" si="93">SUM(M63-M56)</f>
        <v>1</v>
      </c>
      <c r="N64" s="6">
        <f t="shared" si="93"/>
        <v>1</v>
      </c>
      <c r="O64" s="6">
        <f t="shared" si="93"/>
        <v>0</v>
      </c>
      <c r="P64" s="6">
        <f t="shared" si="93"/>
        <v>1</v>
      </c>
      <c r="Q64" s="6">
        <f t="shared" si="93"/>
        <v>-1</v>
      </c>
      <c r="R64" s="6">
        <f t="shared" si="93"/>
        <v>1</v>
      </c>
      <c r="S64" s="6">
        <f t="shared" si="93"/>
        <v>0</v>
      </c>
      <c r="T64" s="6">
        <f t="shared" si="93"/>
        <v>0</v>
      </c>
      <c r="U64" s="6">
        <f t="shared" si="93"/>
        <v>-1</v>
      </c>
      <c r="V64" s="199">
        <f t="shared" si="81"/>
        <v>2</v>
      </c>
      <c r="W64" s="199">
        <f t="shared" si="82"/>
        <v>3</v>
      </c>
      <c r="X64" s="762"/>
      <c r="Y64" s="764"/>
    </row>
    <row r="65" spans="2:25" ht="15" customHeight="1">
      <c r="B65" s="195" t="s">
        <v>456</v>
      </c>
      <c r="C65" s="5">
        <v>5</v>
      </c>
      <c r="D65" s="599">
        <v>4</v>
      </c>
      <c r="E65" s="599">
        <v>3</v>
      </c>
      <c r="F65" s="5">
        <v>3</v>
      </c>
      <c r="G65" s="599">
        <v>3</v>
      </c>
      <c r="H65" s="5">
        <v>5</v>
      </c>
      <c r="I65" s="599">
        <v>4</v>
      </c>
      <c r="J65" s="599">
        <v>2</v>
      </c>
      <c r="K65" s="5">
        <v>5</v>
      </c>
      <c r="L65" s="9">
        <f t="shared" ref="L65" si="94">SUM(C65:K65)</f>
        <v>34</v>
      </c>
      <c r="M65" s="5">
        <v>5</v>
      </c>
      <c r="N65" s="5">
        <v>5</v>
      </c>
      <c r="O65" s="5">
        <v>3</v>
      </c>
      <c r="P65" s="599">
        <v>3</v>
      </c>
      <c r="Q65" s="5">
        <v>5</v>
      </c>
      <c r="R65" s="5">
        <v>6</v>
      </c>
      <c r="S65" s="5">
        <v>5</v>
      </c>
      <c r="T65" s="5">
        <v>3</v>
      </c>
      <c r="U65" s="5">
        <v>5</v>
      </c>
      <c r="V65" s="9">
        <f t="shared" si="81"/>
        <v>40</v>
      </c>
      <c r="W65" s="9">
        <f t="shared" si="82"/>
        <v>74</v>
      </c>
      <c r="X65" s="760">
        <v>6</v>
      </c>
      <c r="Y65" s="761"/>
    </row>
    <row r="66" spans="2:25" ht="15" customHeight="1">
      <c r="B66" s="19" t="s">
        <v>122</v>
      </c>
      <c r="C66" s="5">
        <f>SUM(C65-C56)</f>
        <v>0</v>
      </c>
      <c r="D66" s="5">
        <f t="shared" ref="D66:K66" si="95">SUM(D65-D56)</f>
        <v>0</v>
      </c>
      <c r="E66" s="5">
        <f t="shared" si="95"/>
        <v>-1</v>
      </c>
      <c r="F66" s="5">
        <f t="shared" si="95"/>
        <v>0</v>
      </c>
      <c r="G66" s="5">
        <f t="shared" si="95"/>
        <v>-1</v>
      </c>
      <c r="H66" s="5">
        <f t="shared" si="95"/>
        <v>0</v>
      </c>
      <c r="I66" s="5">
        <f t="shared" si="95"/>
        <v>0</v>
      </c>
      <c r="J66" s="5">
        <f t="shared" si="95"/>
        <v>-1</v>
      </c>
      <c r="K66" s="5">
        <f t="shared" si="95"/>
        <v>1</v>
      </c>
      <c r="L66" s="197">
        <f t="shared" ref="L66" si="96">SUM(C66:K66)</f>
        <v>-2</v>
      </c>
      <c r="M66" s="5">
        <f t="shared" ref="M66:U66" si="97">SUM(M65-M56)</f>
        <v>1</v>
      </c>
      <c r="N66" s="5">
        <f t="shared" si="97"/>
        <v>1</v>
      </c>
      <c r="O66" s="5">
        <f t="shared" si="97"/>
        <v>-1</v>
      </c>
      <c r="P66" s="5">
        <f t="shared" si="97"/>
        <v>0</v>
      </c>
      <c r="Q66" s="5">
        <f t="shared" si="97"/>
        <v>0</v>
      </c>
      <c r="R66" s="5">
        <f t="shared" si="97"/>
        <v>2</v>
      </c>
      <c r="S66" s="5">
        <f t="shared" si="97"/>
        <v>1</v>
      </c>
      <c r="T66" s="5">
        <f t="shared" si="97"/>
        <v>0</v>
      </c>
      <c r="U66" s="5">
        <f t="shared" si="97"/>
        <v>0</v>
      </c>
      <c r="V66" s="197">
        <f t="shared" ref="V66" si="98">SUM(M66:U66)</f>
        <v>4</v>
      </c>
      <c r="W66" s="197">
        <f t="shared" si="82"/>
        <v>2</v>
      </c>
      <c r="X66" s="760"/>
      <c r="Y66" s="761"/>
    </row>
    <row r="67" spans="2:25" ht="15" customHeight="1">
      <c r="B67" s="19" t="s">
        <v>445</v>
      </c>
      <c r="C67" s="599">
        <v>4</v>
      </c>
      <c r="D67" s="5">
        <v>5</v>
      </c>
      <c r="E67" s="5">
        <v>4</v>
      </c>
      <c r="F67" s="5">
        <v>3</v>
      </c>
      <c r="G67" s="5">
        <v>5</v>
      </c>
      <c r="H67" s="599">
        <v>4</v>
      </c>
      <c r="I67" s="5">
        <v>5</v>
      </c>
      <c r="J67" s="5">
        <v>3</v>
      </c>
      <c r="K67" s="599">
        <v>4</v>
      </c>
      <c r="L67" s="197">
        <f t="shared" ref="L67" si="99">SUM(C67:K67)</f>
        <v>37</v>
      </c>
      <c r="M67" s="5">
        <v>5</v>
      </c>
      <c r="N67" s="599">
        <v>4</v>
      </c>
      <c r="O67" s="5">
        <v>3</v>
      </c>
      <c r="P67" s="5">
        <v>4</v>
      </c>
      <c r="Q67" s="599">
        <v>4</v>
      </c>
      <c r="R67" s="5">
        <v>6</v>
      </c>
      <c r="S67" s="599">
        <v>4</v>
      </c>
      <c r="T67" s="5">
        <v>3</v>
      </c>
      <c r="U67" s="5">
        <v>5</v>
      </c>
      <c r="V67" s="197">
        <f t="shared" ref="V67" si="100">SUM(M67:U67)</f>
        <v>38</v>
      </c>
      <c r="W67" s="197">
        <f t="shared" si="82"/>
        <v>75</v>
      </c>
      <c r="X67" s="762"/>
      <c r="Y67" s="764">
        <v>6</v>
      </c>
    </row>
    <row r="68" spans="2:25" ht="15.75" customHeight="1" thickBot="1">
      <c r="B68" s="8" t="s">
        <v>122</v>
      </c>
      <c r="C68" s="6">
        <f>SUM(C67-C56)</f>
        <v>-1</v>
      </c>
      <c r="D68" s="6">
        <f t="shared" ref="D68:K68" si="101">SUM(D67-D56)</f>
        <v>1</v>
      </c>
      <c r="E68" s="6">
        <f t="shared" si="101"/>
        <v>0</v>
      </c>
      <c r="F68" s="6">
        <f t="shared" si="101"/>
        <v>0</v>
      </c>
      <c r="G68" s="6">
        <f t="shared" si="101"/>
        <v>1</v>
      </c>
      <c r="H68" s="6">
        <f t="shared" si="101"/>
        <v>-1</v>
      </c>
      <c r="I68" s="6">
        <f t="shared" si="101"/>
        <v>1</v>
      </c>
      <c r="J68" s="6">
        <f t="shared" si="101"/>
        <v>0</v>
      </c>
      <c r="K68" s="6">
        <f t="shared" si="101"/>
        <v>0</v>
      </c>
      <c r="L68" s="199">
        <f t="shared" ref="L68" si="102">SUM(C68:K68)</f>
        <v>1</v>
      </c>
      <c r="M68" s="6">
        <f t="shared" ref="M68:U68" si="103">SUM(M67-M56)</f>
        <v>1</v>
      </c>
      <c r="N68" s="6">
        <f t="shared" si="103"/>
        <v>0</v>
      </c>
      <c r="O68" s="6">
        <f t="shared" si="103"/>
        <v>-1</v>
      </c>
      <c r="P68" s="6">
        <f t="shared" si="103"/>
        <v>1</v>
      </c>
      <c r="Q68" s="6">
        <f t="shared" si="103"/>
        <v>-1</v>
      </c>
      <c r="R68" s="6">
        <f t="shared" si="103"/>
        <v>2</v>
      </c>
      <c r="S68" s="6">
        <f t="shared" si="103"/>
        <v>0</v>
      </c>
      <c r="T68" s="6">
        <f t="shared" si="103"/>
        <v>0</v>
      </c>
      <c r="U68" s="6">
        <f t="shared" si="103"/>
        <v>0</v>
      </c>
      <c r="V68" s="199">
        <f t="shared" ref="V68" si="104">SUM(M68:U68)</f>
        <v>2</v>
      </c>
      <c r="W68" s="199">
        <f t="shared" si="82"/>
        <v>3</v>
      </c>
      <c r="X68" s="763"/>
      <c r="Y68" s="765"/>
    </row>
  </sheetData>
  <mergeCells count="64">
    <mergeCell ref="Y40:Y41"/>
    <mergeCell ref="X40:X41"/>
    <mergeCell ref="X4:X5"/>
    <mergeCell ref="Y4:Y5"/>
    <mergeCell ref="X6:X7"/>
    <mergeCell ref="Y6:Y7"/>
    <mergeCell ref="X8:X9"/>
    <mergeCell ref="Y8:Y9"/>
    <mergeCell ref="X16:X17"/>
    <mergeCell ref="Y16:Y17"/>
    <mergeCell ref="X10:X11"/>
    <mergeCell ref="Y10:Y11"/>
    <mergeCell ref="X12:X13"/>
    <mergeCell ref="Y12:Y13"/>
    <mergeCell ref="X14:X15"/>
    <mergeCell ref="Y14:Y15"/>
    <mergeCell ref="Y23:Y24"/>
    <mergeCell ref="X23:X24"/>
    <mergeCell ref="Y31:Y32"/>
    <mergeCell ref="X33:X34"/>
    <mergeCell ref="X50:X51"/>
    <mergeCell ref="X42:X43"/>
    <mergeCell ref="Y44:Y45"/>
    <mergeCell ref="X46:X47"/>
    <mergeCell ref="Y48:Y49"/>
    <mergeCell ref="X31:X32"/>
    <mergeCell ref="Y33:Y34"/>
    <mergeCell ref="Y42:Y43"/>
    <mergeCell ref="X44:X45"/>
    <mergeCell ref="Y46:Y47"/>
    <mergeCell ref="X48:X49"/>
    <mergeCell ref="Y50:Y51"/>
    <mergeCell ref="B2:W3"/>
    <mergeCell ref="X2:Y2"/>
    <mergeCell ref="B36:W37"/>
    <mergeCell ref="X36:Y36"/>
    <mergeCell ref="X38:X39"/>
    <mergeCell ref="Y38:Y39"/>
    <mergeCell ref="X25:X26"/>
    <mergeCell ref="Y27:Y28"/>
    <mergeCell ref="Y25:Y26"/>
    <mergeCell ref="X27:X28"/>
    <mergeCell ref="Y29:Y30"/>
    <mergeCell ref="X29:X30"/>
    <mergeCell ref="B19:W20"/>
    <mergeCell ref="X19:Y19"/>
    <mergeCell ref="X21:X22"/>
    <mergeCell ref="Y21:Y22"/>
    <mergeCell ref="B53:W54"/>
    <mergeCell ref="X53:Y53"/>
    <mergeCell ref="X55:X56"/>
    <mergeCell ref="Y55:Y56"/>
    <mergeCell ref="X57:X58"/>
    <mergeCell ref="Y57:Y58"/>
    <mergeCell ref="X65:X66"/>
    <mergeCell ref="Y65:Y66"/>
    <mergeCell ref="X67:X68"/>
    <mergeCell ref="Y67:Y68"/>
    <mergeCell ref="X59:X60"/>
    <mergeCell ref="Y59:Y60"/>
    <mergeCell ref="X61:X62"/>
    <mergeCell ref="Y61:Y62"/>
    <mergeCell ref="X63:X64"/>
    <mergeCell ref="Y63:Y64"/>
  </mergeCells>
  <phoneticPr fontId="10" type="noConversion"/>
  <pageMargins left="0.25" right="0.25" top="0.75" bottom="0.75" header="0.3" footer="0.3"/>
  <pageSetup scale="85" orientation="portrait" r:id="rId1"/>
  <headerFooter>
    <oddHeader>&amp;C&amp;"Calibri"&amp;10&amp;K000000 Internal Use Only&amp;1#_x000D_</oddHeader>
  </headerFooter>
  <ignoredErrors>
    <ignoredError sqref="B52:W52 C19:W19 B20:W20 B18:W18 B35:W35 B37:W37 C36:W36 L39:L51 V49 L57:L6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1"/>
  </sheetPr>
  <dimension ref="B1:Z32"/>
  <sheetViews>
    <sheetView showGridLines="0" zoomScale="80" zoomScaleNormal="80" workbookViewId="0">
      <selection activeCell="Q20" sqref="Q20"/>
    </sheetView>
  </sheetViews>
  <sheetFormatPr defaultRowHeight="17.25"/>
  <cols>
    <col min="1" max="1" width="1.140625" customWidth="1"/>
    <col min="2" max="3" width="16.85546875" style="368" customWidth="1"/>
    <col min="4" max="6" width="9.140625" style="368"/>
    <col min="7" max="7" width="10.5703125" style="368" customWidth="1"/>
    <col min="8" max="11" width="7.7109375" style="368" customWidth="1"/>
    <col min="12" max="12" width="12.85546875" style="368" customWidth="1"/>
    <col min="13" max="13" width="10.85546875" style="368" customWidth="1"/>
    <col min="14" max="14" width="9.28515625" style="368" customWidth="1"/>
  </cols>
  <sheetData>
    <row r="1" spans="2:14">
      <c r="B1" s="368" t="s">
        <v>458</v>
      </c>
    </row>
    <row r="2" spans="2:14" ht="43.5">
      <c r="B2" s="602" t="s">
        <v>46</v>
      </c>
      <c r="C2" s="602" t="s">
        <v>379</v>
      </c>
      <c r="D2" s="603" t="s">
        <v>78</v>
      </c>
      <c r="E2" s="604" t="s">
        <v>79</v>
      </c>
      <c r="F2" s="605" t="s">
        <v>83</v>
      </c>
      <c r="G2" s="606" t="s">
        <v>170</v>
      </c>
      <c r="H2" s="607" t="s">
        <v>355</v>
      </c>
      <c r="I2" s="607" t="s">
        <v>356</v>
      </c>
      <c r="J2" s="607" t="s">
        <v>357</v>
      </c>
      <c r="K2" s="607" t="s">
        <v>358</v>
      </c>
      <c r="L2" s="608" t="s">
        <v>199</v>
      </c>
      <c r="M2" s="603" t="s">
        <v>117</v>
      </c>
      <c r="N2" s="609" t="s">
        <v>71</v>
      </c>
    </row>
    <row r="3" spans="2:14" ht="24.75">
      <c r="B3" s="610" t="s">
        <v>55</v>
      </c>
      <c r="C3" s="610" t="s">
        <v>413</v>
      </c>
      <c r="D3" s="611">
        <v>3</v>
      </c>
      <c r="E3" s="611">
        <v>0</v>
      </c>
      <c r="F3" s="611">
        <v>0</v>
      </c>
      <c r="G3" s="612">
        <v>21</v>
      </c>
      <c r="H3" s="613">
        <v>71</v>
      </c>
      <c r="I3" s="613">
        <v>69</v>
      </c>
      <c r="J3" s="611">
        <v>72</v>
      </c>
      <c r="K3" s="614"/>
      <c r="L3" s="615">
        <f t="shared" ref="L3:L14" si="0">SUM(H3:K3)/3</f>
        <v>70.666666666666671</v>
      </c>
      <c r="M3" s="616">
        <v>69</v>
      </c>
      <c r="N3" s="617">
        <v>19</v>
      </c>
    </row>
    <row r="4" spans="2:14" ht="24.75">
      <c r="B4" s="610" t="s">
        <v>63</v>
      </c>
      <c r="C4" s="610" t="s">
        <v>413</v>
      </c>
      <c r="D4" s="611">
        <v>3</v>
      </c>
      <c r="E4" s="611">
        <v>0</v>
      </c>
      <c r="F4" s="611">
        <v>0</v>
      </c>
      <c r="G4" s="615">
        <v>20</v>
      </c>
      <c r="H4" s="613">
        <v>71</v>
      </c>
      <c r="I4" s="611">
        <v>73</v>
      </c>
      <c r="J4" s="613">
        <v>67</v>
      </c>
      <c r="K4" s="614"/>
      <c r="L4" s="612">
        <f t="shared" si="0"/>
        <v>70.333333333333329</v>
      </c>
      <c r="M4" s="618">
        <v>67</v>
      </c>
      <c r="N4" s="618">
        <v>20</v>
      </c>
    </row>
    <row r="5" spans="2:14" ht="24.75">
      <c r="B5" s="610" t="s">
        <v>47</v>
      </c>
      <c r="C5" s="610" t="s">
        <v>413</v>
      </c>
      <c r="D5" s="611">
        <v>3</v>
      </c>
      <c r="E5" s="611">
        <v>0</v>
      </c>
      <c r="F5" s="611">
        <v>0</v>
      </c>
      <c r="G5" s="615">
        <v>20</v>
      </c>
      <c r="H5" s="611">
        <v>74</v>
      </c>
      <c r="I5" s="611">
        <v>73</v>
      </c>
      <c r="J5" s="611">
        <v>70</v>
      </c>
      <c r="K5" s="619"/>
      <c r="L5" s="615">
        <f t="shared" si="0"/>
        <v>72.333333333333329</v>
      </c>
      <c r="M5" s="611">
        <v>70</v>
      </c>
      <c r="N5" s="617">
        <v>15</v>
      </c>
    </row>
    <row r="6" spans="2:14" ht="24.75">
      <c r="B6" s="610" t="s">
        <v>40</v>
      </c>
      <c r="C6" s="610" t="s">
        <v>413</v>
      </c>
      <c r="D6" s="611">
        <v>3</v>
      </c>
      <c r="E6" s="611">
        <v>0</v>
      </c>
      <c r="F6" s="611">
        <v>0</v>
      </c>
      <c r="G6" s="615">
        <v>20</v>
      </c>
      <c r="H6" s="611">
        <v>74</v>
      </c>
      <c r="I6" s="613">
        <v>69</v>
      </c>
      <c r="J6" s="611">
        <v>70</v>
      </c>
      <c r="K6" s="619"/>
      <c r="L6" s="615">
        <f t="shared" si="0"/>
        <v>71</v>
      </c>
      <c r="M6" s="611">
        <v>69</v>
      </c>
      <c r="N6" s="617">
        <v>17</v>
      </c>
    </row>
    <row r="7" spans="2:14" ht="24.75">
      <c r="B7" s="610" t="s">
        <v>66</v>
      </c>
      <c r="C7" s="610" t="s">
        <v>413</v>
      </c>
      <c r="D7" s="611">
        <v>2</v>
      </c>
      <c r="E7" s="611">
        <v>1</v>
      </c>
      <c r="F7" s="611">
        <v>0</v>
      </c>
      <c r="G7" s="615">
        <v>14</v>
      </c>
      <c r="H7" s="611">
        <v>74</v>
      </c>
      <c r="I7" s="611">
        <v>77</v>
      </c>
      <c r="J7" s="613">
        <v>67</v>
      </c>
      <c r="K7" s="614"/>
      <c r="L7" s="615">
        <f t="shared" si="0"/>
        <v>72.666666666666671</v>
      </c>
      <c r="M7" s="618">
        <v>67</v>
      </c>
      <c r="N7" s="617">
        <v>14</v>
      </c>
    </row>
    <row r="8" spans="2:14" ht="24.75">
      <c r="B8" s="610" t="s">
        <v>32</v>
      </c>
      <c r="C8" s="610" t="s">
        <v>413</v>
      </c>
      <c r="D8" s="611">
        <v>2</v>
      </c>
      <c r="E8" s="611">
        <v>1</v>
      </c>
      <c r="F8" s="611">
        <v>0</v>
      </c>
      <c r="G8" s="615">
        <v>13</v>
      </c>
      <c r="H8" s="611">
        <v>74</v>
      </c>
      <c r="I8" s="611">
        <v>77</v>
      </c>
      <c r="J8" s="611">
        <v>72</v>
      </c>
      <c r="K8" s="614"/>
      <c r="L8" s="615">
        <f t="shared" si="0"/>
        <v>74.333333333333329</v>
      </c>
      <c r="M8" s="616">
        <v>72</v>
      </c>
      <c r="N8" s="617">
        <v>13</v>
      </c>
    </row>
    <row r="9" spans="2:14" ht="24.75">
      <c r="B9" s="610" t="s">
        <v>81</v>
      </c>
      <c r="C9" s="610" t="s">
        <v>399</v>
      </c>
      <c r="D9" s="611">
        <v>1</v>
      </c>
      <c r="E9" s="611">
        <v>2</v>
      </c>
      <c r="F9" s="611">
        <v>1</v>
      </c>
      <c r="G9" s="615">
        <v>8</v>
      </c>
      <c r="H9" s="611">
        <v>77</v>
      </c>
      <c r="I9" s="611">
        <v>73</v>
      </c>
      <c r="J9" s="611">
        <v>74</v>
      </c>
      <c r="K9" s="614"/>
      <c r="L9" s="615">
        <f t="shared" si="0"/>
        <v>74.666666666666671</v>
      </c>
      <c r="M9" s="611">
        <v>73</v>
      </c>
      <c r="N9" s="617">
        <v>8</v>
      </c>
    </row>
    <row r="10" spans="2:14" ht="24.75">
      <c r="B10" s="610" t="s">
        <v>34</v>
      </c>
      <c r="C10" s="610" t="s">
        <v>399</v>
      </c>
      <c r="D10" s="611">
        <v>1</v>
      </c>
      <c r="E10" s="611">
        <v>2</v>
      </c>
      <c r="F10" s="611">
        <v>0</v>
      </c>
      <c r="G10" s="615">
        <v>7</v>
      </c>
      <c r="H10" s="611">
        <v>76</v>
      </c>
      <c r="I10" s="611">
        <v>73</v>
      </c>
      <c r="J10" s="611">
        <v>75</v>
      </c>
      <c r="K10" s="614"/>
      <c r="L10" s="615">
        <f t="shared" si="0"/>
        <v>74.666666666666671</v>
      </c>
      <c r="M10" s="616">
        <v>73</v>
      </c>
      <c r="N10" s="617">
        <v>8</v>
      </c>
    </row>
    <row r="11" spans="2:14" ht="24.75">
      <c r="B11" s="610" t="s">
        <v>38</v>
      </c>
      <c r="C11" s="610" t="s">
        <v>399</v>
      </c>
      <c r="D11" s="611">
        <v>0</v>
      </c>
      <c r="E11" s="611">
        <v>3</v>
      </c>
      <c r="F11" s="611">
        <v>0</v>
      </c>
      <c r="G11" s="615">
        <v>2</v>
      </c>
      <c r="H11" s="611">
        <v>77</v>
      </c>
      <c r="I11" s="611">
        <v>77</v>
      </c>
      <c r="J11" s="611">
        <v>76</v>
      </c>
      <c r="K11" s="614"/>
      <c r="L11" s="615">
        <f t="shared" si="0"/>
        <v>76.666666666666671</v>
      </c>
      <c r="M11" s="616">
        <v>75</v>
      </c>
      <c r="N11" s="617">
        <v>9</v>
      </c>
    </row>
    <row r="12" spans="2:14" ht="24.75">
      <c r="B12" s="610" t="s">
        <v>65</v>
      </c>
      <c r="C12" s="610" t="s">
        <v>399</v>
      </c>
      <c r="D12" s="611">
        <v>0</v>
      </c>
      <c r="E12" s="611">
        <v>3</v>
      </c>
      <c r="F12" s="611">
        <v>0</v>
      </c>
      <c r="G12" s="615">
        <v>1</v>
      </c>
      <c r="H12" s="611">
        <v>78</v>
      </c>
      <c r="I12" s="611">
        <v>77</v>
      </c>
      <c r="J12" s="611">
        <v>74</v>
      </c>
      <c r="K12" s="614"/>
      <c r="L12" s="615">
        <f t="shared" si="0"/>
        <v>76.333333333333329</v>
      </c>
      <c r="M12" s="611">
        <v>74</v>
      </c>
      <c r="N12" s="617">
        <v>7</v>
      </c>
    </row>
    <row r="13" spans="2:14" ht="24.75">
      <c r="B13" s="610" t="s">
        <v>37</v>
      </c>
      <c r="C13" s="610" t="s">
        <v>399</v>
      </c>
      <c r="D13" s="611">
        <v>0</v>
      </c>
      <c r="E13" s="611">
        <v>3</v>
      </c>
      <c r="F13" s="611">
        <v>0</v>
      </c>
      <c r="G13" s="615">
        <v>0</v>
      </c>
      <c r="H13" s="611">
        <v>76</v>
      </c>
      <c r="I13" s="611">
        <v>72</v>
      </c>
      <c r="J13" s="611">
        <v>76</v>
      </c>
      <c r="K13" s="614"/>
      <c r="L13" s="615">
        <f t="shared" si="0"/>
        <v>74.666666666666671</v>
      </c>
      <c r="M13" s="616">
        <v>72</v>
      </c>
      <c r="N13" s="617">
        <v>8</v>
      </c>
    </row>
    <row r="14" spans="2:14" ht="24.75">
      <c r="B14" s="610" t="s">
        <v>35</v>
      </c>
      <c r="C14" s="610" t="s">
        <v>399</v>
      </c>
      <c r="D14" s="611">
        <v>0</v>
      </c>
      <c r="E14" s="611">
        <v>3</v>
      </c>
      <c r="F14" s="611">
        <v>0</v>
      </c>
      <c r="G14" s="615">
        <v>0</v>
      </c>
      <c r="H14" s="611">
        <v>78</v>
      </c>
      <c r="I14" s="611">
        <v>72</v>
      </c>
      <c r="J14" s="611">
        <v>75</v>
      </c>
      <c r="K14" s="614"/>
      <c r="L14" s="615">
        <f t="shared" si="0"/>
        <v>75</v>
      </c>
      <c r="M14" s="616">
        <v>72</v>
      </c>
      <c r="N14" s="617">
        <v>2</v>
      </c>
    </row>
    <row r="15" spans="2:14" ht="21.75">
      <c r="F15" s="778" t="s">
        <v>133</v>
      </c>
      <c r="G15" s="778"/>
      <c r="H15" s="620">
        <f>AVERAGE(H3:H14)</f>
        <v>75</v>
      </c>
      <c r="I15" s="620">
        <f>AVERAGE(I3:I14)</f>
        <v>73.5</v>
      </c>
      <c r="J15" s="620">
        <f>AVERAGE(J3:J14)</f>
        <v>72.333333333333329</v>
      </c>
      <c r="K15" s="621"/>
      <c r="L15" s="620">
        <f>AVERAGE(L3:L14)</f>
        <v>73.6111111111111</v>
      </c>
      <c r="M15" s="622"/>
      <c r="N15" s="620">
        <f>AVERAGE(N3:N14)</f>
        <v>11.666666666666666</v>
      </c>
    </row>
    <row r="16" spans="2:14">
      <c r="B16" s="368" t="s">
        <v>457</v>
      </c>
    </row>
    <row r="17" spans="2:26" ht="43.5">
      <c r="B17" s="602" t="s">
        <v>46</v>
      </c>
      <c r="C17" s="602" t="s">
        <v>379</v>
      </c>
      <c r="D17" s="603" t="s">
        <v>78</v>
      </c>
      <c r="E17" s="604" t="s">
        <v>79</v>
      </c>
      <c r="F17" s="605" t="s">
        <v>83</v>
      </c>
      <c r="G17" s="606" t="s">
        <v>170</v>
      </c>
      <c r="H17" s="607" t="s">
        <v>355</v>
      </c>
      <c r="I17" s="607" t="s">
        <v>356</v>
      </c>
      <c r="J17" s="607" t="s">
        <v>357</v>
      </c>
      <c r="K17" s="607" t="s">
        <v>358</v>
      </c>
      <c r="L17" s="608" t="s">
        <v>199</v>
      </c>
      <c r="M17" s="603" t="s">
        <v>117</v>
      </c>
      <c r="N17" s="609" t="s">
        <v>71</v>
      </c>
      <c r="R17" s="10"/>
      <c r="S17" s="10"/>
      <c r="T17" s="10"/>
      <c r="U17" s="10"/>
      <c r="V17" s="10"/>
      <c r="W17" s="10"/>
      <c r="X17" s="10"/>
      <c r="Y17" s="10"/>
      <c r="Z17" s="10"/>
    </row>
    <row r="18" spans="2:26" ht="24.95" customHeight="1">
      <c r="B18" s="610" t="s">
        <v>63</v>
      </c>
      <c r="C18" s="610" t="s">
        <v>413</v>
      </c>
      <c r="D18" s="611">
        <v>4</v>
      </c>
      <c r="E18" s="611">
        <v>0</v>
      </c>
      <c r="F18" s="611">
        <v>0</v>
      </c>
      <c r="G18" s="612">
        <v>29</v>
      </c>
      <c r="H18" s="613">
        <v>71</v>
      </c>
      <c r="I18" s="611">
        <v>73</v>
      </c>
      <c r="J18" s="613">
        <v>67</v>
      </c>
      <c r="K18" s="611">
        <v>76</v>
      </c>
      <c r="L18" s="615">
        <f t="shared" ref="L18:L29" si="1">SUM(H18:K18)/4</f>
        <v>71.75</v>
      </c>
      <c r="M18" s="618">
        <v>67</v>
      </c>
      <c r="N18" s="618">
        <v>27</v>
      </c>
      <c r="R18" s="10"/>
      <c r="S18" s="10"/>
      <c r="T18" s="10"/>
      <c r="U18" s="10"/>
      <c r="V18" s="10"/>
      <c r="W18" s="10"/>
      <c r="X18" s="10"/>
      <c r="Y18" s="10"/>
      <c r="Z18" s="10"/>
    </row>
    <row r="19" spans="2:26" ht="24.95" customHeight="1">
      <c r="B19" s="610" t="s">
        <v>47</v>
      </c>
      <c r="C19" s="610" t="s">
        <v>413</v>
      </c>
      <c r="D19" s="611">
        <v>4</v>
      </c>
      <c r="E19" s="611">
        <v>0</v>
      </c>
      <c r="F19" s="611">
        <v>0</v>
      </c>
      <c r="G19" s="612">
        <v>29</v>
      </c>
      <c r="H19" s="611">
        <v>74</v>
      </c>
      <c r="I19" s="611">
        <v>73</v>
      </c>
      <c r="J19" s="611">
        <v>70</v>
      </c>
      <c r="K19" s="613">
        <v>70</v>
      </c>
      <c r="L19" s="615">
        <f t="shared" si="1"/>
        <v>71.75</v>
      </c>
      <c r="M19" s="611">
        <v>70</v>
      </c>
      <c r="N19" s="617">
        <v>21</v>
      </c>
      <c r="R19" s="10"/>
      <c r="S19" s="10"/>
      <c r="T19" s="10"/>
      <c r="U19" s="10"/>
      <c r="V19" s="10"/>
      <c r="W19" s="10"/>
      <c r="X19" s="10"/>
      <c r="Y19" s="10"/>
      <c r="Z19" s="10"/>
    </row>
    <row r="20" spans="2:26" ht="24.95" customHeight="1">
      <c r="B20" s="610" t="s">
        <v>40</v>
      </c>
      <c r="C20" s="610" t="s">
        <v>413</v>
      </c>
      <c r="D20" s="611">
        <v>4</v>
      </c>
      <c r="E20" s="611">
        <v>0</v>
      </c>
      <c r="F20" s="611">
        <v>0</v>
      </c>
      <c r="G20" s="612">
        <v>29</v>
      </c>
      <c r="H20" s="611">
        <v>74</v>
      </c>
      <c r="I20" s="613">
        <v>69</v>
      </c>
      <c r="J20" s="611">
        <v>70</v>
      </c>
      <c r="K20" s="613">
        <v>70</v>
      </c>
      <c r="L20" s="612">
        <f t="shared" si="1"/>
        <v>70.75</v>
      </c>
      <c r="M20" s="611">
        <v>69</v>
      </c>
      <c r="N20" s="617">
        <v>23</v>
      </c>
      <c r="R20" s="10"/>
      <c r="S20" s="10"/>
      <c r="T20" s="10"/>
      <c r="U20" s="10"/>
      <c r="V20" s="10"/>
      <c r="W20" s="10"/>
      <c r="X20" s="10"/>
      <c r="Y20" s="10"/>
      <c r="Z20" s="10"/>
    </row>
    <row r="21" spans="2:26" ht="24.95" customHeight="1">
      <c r="B21" s="610" t="s">
        <v>55</v>
      </c>
      <c r="C21" s="610" t="s">
        <v>413</v>
      </c>
      <c r="D21" s="611">
        <v>3</v>
      </c>
      <c r="E21" s="611">
        <v>0</v>
      </c>
      <c r="F21" s="611">
        <v>1</v>
      </c>
      <c r="G21" s="615">
        <v>25.5</v>
      </c>
      <c r="H21" s="613">
        <v>71</v>
      </c>
      <c r="I21" s="613">
        <v>69</v>
      </c>
      <c r="J21" s="611">
        <v>72</v>
      </c>
      <c r="K21" s="611">
        <v>74</v>
      </c>
      <c r="L21" s="615">
        <f t="shared" si="1"/>
        <v>71.5</v>
      </c>
      <c r="M21" s="616">
        <v>69</v>
      </c>
      <c r="N21" s="617">
        <v>25</v>
      </c>
      <c r="R21" s="10"/>
      <c r="S21" s="10"/>
      <c r="T21" s="10"/>
      <c r="U21" s="10"/>
      <c r="V21" s="10"/>
      <c r="W21" s="10"/>
      <c r="X21" s="10"/>
      <c r="Y21" s="10"/>
      <c r="Z21" s="10"/>
    </row>
    <row r="22" spans="2:26" ht="24.95" customHeight="1">
      <c r="B22" s="610" t="s">
        <v>32</v>
      </c>
      <c r="C22" s="610" t="s">
        <v>413</v>
      </c>
      <c r="D22" s="611">
        <v>3</v>
      </c>
      <c r="E22" s="611">
        <v>1</v>
      </c>
      <c r="F22" s="611">
        <v>0</v>
      </c>
      <c r="G22" s="615">
        <v>22</v>
      </c>
      <c r="H22" s="611">
        <v>74</v>
      </c>
      <c r="I22" s="611">
        <v>77</v>
      </c>
      <c r="J22" s="611">
        <v>72</v>
      </c>
      <c r="K22" s="611">
        <v>76</v>
      </c>
      <c r="L22" s="615">
        <f t="shared" si="1"/>
        <v>74.75</v>
      </c>
      <c r="M22" s="616">
        <v>72</v>
      </c>
      <c r="N22" s="617">
        <v>20</v>
      </c>
      <c r="R22" s="10"/>
      <c r="S22" s="10"/>
      <c r="T22" s="10"/>
      <c r="U22" s="10"/>
      <c r="V22" s="10"/>
      <c r="W22" s="10"/>
      <c r="X22" s="10"/>
      <c r="Y22" s="10"/>
      <c r="Z22" s="10"/>
    </row>
    <row r="23" spans="2:26" ht="24.95" customHeight="1">
      <c r="B23" s="610" t="s">
        <v>66</v>
      </c>
      <c r="C23" s="610" t="s">
        <v>413</v>
      </c>
      <c r="D23" s="611">
        <v>2</v>
      </c>
      <c r="E23" s="611">
        <v>1</v>
      </c>
      <c r="F23" s="611">
        <v>1</v>
      </c>
      <c r="G23" s="615">
        <v>18.5</v>
      </c>
      <c r="H23" s="611">
        <v>74</v>
      </c>
      <c r="I23" s="611">
        <v>77</v>
      </c>
      <c r="J23" s="613">
        <v>67</v>
      </c>
      <c r="K23" s="611">
        <v>74</v>
      </c>
      <c r="L23" s="615">
        <f t="shared" si="1"/>
        <v>73</v>
      </c>
      <c r="M23" s="618">
        <v>67</v>
      </c>
      <c r="N23" s="617">
        <v>20</v>
      </c>
      <c r="R23" s="10"/>
      <c r="S23" s="10"/>
      <c r="T23" s="10"/>
      <c r="U23" s="10"/>
      <c r="V23" s="10"/>
      <c r="W23" s="10"/>
      <c r="X23" s="10"/>
      <c r="Y23" s="10"/>
      <c r="Z23" s="10"/>
    </row>
    <row r="24" spans="2:26" ht="24.95" customHeight="1">
      <c r="B24" s="610" t="s">
        <v>81</v>
      </c>
      <c r="C24" s="610" t="s">
        <v>399</v>
      </c>
      <c r="D24" s="611">
        <v>1</v>
      </c>
      <c r="E24" s="611">
        <v>2</v>
      </c>
      <c r="F24" s="611">
        <v>1</v>
      </c>
      <c r="G24" s="615">
        <v>12.5</v>
      </c>
      <c r="H24" s="611">
        <v>77</v>
      </c>
      <c r="I24" s="611">
        <v>73</v>
      </c>
      <c r="J24" s="611">
        <v>74</v>
      </c>
      <c r="K24" s="611">
        <v>75</v>
      </c>
      <c r="L24" s="615">
        <f t="shared" si="1"/>
        <v>74.75</v>
      </c>
      <c r="M24" s="611">
        <v>73</v>
      </c>
      <c r="N24" s="617">
        <v>17</v>
      </c>
      <c r="R24" s="10"/>
      <c r="S24" s="10"/>
      <c r="T24" s="10"/>
      <c r="U24" s="10"/>
      <c r="V24" s="10"/>
      <c r="W24" s="10"/>
      <c r="X24" s="10"/>
      <c r="Y24" s="10"/>
      <c r="Z24" s="10"/>
    </row>
    <row r="25" spans="2:26" ht="24.95" customHeight="1">
      <c r="B25" s="610" t="s">
        <v>34</v>
      </c>
      <c r="C25" s="610" t="s">
        <v>399</v>
      </c>
      <c r="D25" s="611">
        <v>1</v>
      </c>
      <c r="E25" s="611">
        <v>3</v>
      </c>
      <c r="F25" s="611">
        <v>0</v>
      </c>
      <c r="G25" s="615">
        <v>7</v>
      </c>
      <c r="H25" s="611">
        <v>76</v>
      </c>
      <c r="I25" s="611">
        <v>73</v>
      </c>
      <c r="J25" s="611">
        <v>75</v>
      </c>
      <c r="K25" s="611">
        <v>79</v>
      </c>
      <c r="L25" s="615">
        <f t="shared" si="1"/>
        <v>75.75</v>
      </c>
      <c r="M25" s="616">
        <v>73</v>
      </c>
      <c r="N25" s="617">
        <v>11</v>
      </c>
      <c r="R25" s="10"/>
      <c r="S25" s="10"/>
      <c r="T25" s="10"/>
      <c r="U25" s="10"/>
      <c r="V25" s="10"/>
      <c r="W25" s="10"/>
      <c r="X25" s="10"/>
      <c r="Y25" s="10"/>
      <c r="Z25" s="10"/>
    </row>
    <row r="26" spans="2:26" ht="24.95" customHeight="1">
      <c r="B26" s="610" t="s">
        <v>38</v>
      </c>
      <c r="C26" s="610" t="s">
        <v>399</v>
      </c>
      <c r="D26" s="611">
        <v>0</v>
      </c>
      <c r="E26" s="611">
        <v>3</v>
      </c>
      <c r="F26" s="611">
        <v>1</v>
      </c>
      <c r="G26" s="615">
        <v>6.5</v>
      </c>
      <c r="H26" s="611">
        <v>77</v>
      </c>
      <c r="I26" s="611">
        <v>77</v>
      </c>
      <c r="J26" s="611">
        <v>76</v>
      </c>
      <c r="K26" s="611">
        <v>75</v>
      </c>
      <c r="L26" s="615">
        <f t="shared" si="1"/>
        <v>76.25</v>
      </c>
      <c r="M26" s="616">
        <v>75</v>
      </c>
      <c r="N26" s="617">
        <v>15</v>
      </c>
      <c r="R26" s="10"/>
      <c r="S26" s="10"/>
      <c r="T26" s="10"/>
      <c r="U26" s="10"/>
      <c r="V26" s="10"/>
      <c r="W26" s="10"/>
      <c r="X26" s="10"/>
      <c r="Y26" s="10"/>
      <c r="Z26" s="10"/>
    </row>
    <row r="27" spans="2:26" ht="24.95" customHeight="1">
      <c r="B27" s="610" t="s">
        <v>65</v>
      </c>
      <c r="C27" s="610" t="s">
        <v>399</v>
      </c>
      <c r="D27" s="611">
        <v>0</v>
      </c>
      <c r="E27" s="611">
        <v>4</v>
      </c>
      <c r="F27" s="611">
        <v>0</v>
      </c>
      <c r="G27" s="615">
        <v>1</v>
      </c>
      <c r="H27" s="611">
        <v>78</v>
      </c>
      <c r="I27" s="611">
        <v>77</v>
      </c>
      <c r="J27" s="611">
        <v>74</v>
      </c>
      <c r="K27" s="611">
        <v>79</v>
      </c>
      <c r="L27" s="615">
        <f t="shared" si="1"/>
        <v>77</v>
      </c>
      <c r="M27" s="611">
        <v>74</v>
      </c>
      <c r="N27" s="617">
        <v>7</v>
      </c>
      <c r="R27" s="10"/>
      <c r="S27" s="10"/>
      <c r="T27" s="10"/>
      <c r="U27" s="10"/>
      <c r="V27" s="10"/>
      <c r="W27" s="10"/>
      <c r="X27" s="10"/>
      <c r="Y27" s="10"/>
      <c r="Z27" s="10"/>
    </row>
    <row r="28" spans="2:26" ht="24.95" customHeight="1">
      <c r="B28" s="610" t="s">
        <v>37</v>
      </c>
      <c r="C28" s="610" t="s">
        <v>399</v>
      </c>
      <c r="D28" s="611">
        <v>0</v>
      </c>
      <c r="E28" s="611">
        <v>4</v>
      </c>
      <c r="F28" s="611">
        <v>0</v>
      </c>
      <c r="G28" s="615">
        <v>0</v>
      </c>
      <c r="H28" s="611">
        <v>76</v>
      </c>
      <c r="I28" s="611">
        <v>72</v>
      </c>
      <c r="J28" s="611">
        <v>76</v>
      </c>
      <c r="K28" s="611">
        <v>75</v>
      </c>
      <c r="L28" s="615">
        <f t="shared" si="1"/>
        <v>74.75</v>
      </c>
      <c r="M28" s="616">
        <v>72</v>
      </c>
      <c r="N28" s="617">
        <v>10</v>
      </c>
      <c r="R28" s="10"/>
      <c r="S28" s="10"/>
      <c r="T28" s="10"/>
      <c r="U28" s="10"/>
      <c r="V28" s="10"/>
      <c r="W28" s="10"/>
      <c r="X28" s="10"/>
      <c r="Y28" s="10"/>
      <c r="Z28" s="10"/>
    </row>
    <row r="29" spans="2:26" ht="24.95" customHeight="1">
      <c r="B29" s="610" t="s">
        <v>35</v>
      </c>
      <c r="C29" s="610" t="s">
        <v>399</v>
      </c>
      <c r="D29" s="611">
        <v>0</v>
      </c>
      <c r="E29" s="611">
        <v>4</v>
      </c>
      <c r="F29" s="611">
        <v>0</v>
      </c>
      <c r="G29" s="615">
        <v>0</v>
      </c>
      <c r="H29" s="611">
        <v>78</v>
      </c>
      <c r="I29" s="611">
        <v>72</v>
      </c>
      <c r="J29" s="611">
        <v>75</v>
      </c>
      <c r="K29" s="611">
        <v>75</v>
      </c>
      <c r="L29" s="615">
        <f t="shared" si="1"/>
        <v>75</v>
      </c>
      <c r="M29" s="616">
        <v>72</v>
      </c>
      <c r="N29" s="617">
        <v>4</v>
      </c>
      <c r="R29" s="10"/>
      <c r="S29" s="10"/>
      <c r="T29" s="10"/>
      <c r="U29" s="10"/>
      <c r="V29" s="10"/>
      <c r="W29" s="10"/>
      <c r="X29" s="10"/>
      <c r="Y29" s="10"/>
      <c r="Z29" s="10"/>
    </row>
    <row r="30" spans="2:26" ht="21.75">
      <c r="F30" s="778" t="s">
        <v>133</v>
      </c>
      <c r="G30" s="778"/>
      <c r="H30" s="620">
        <f>AVERAGE(H18:H29)</f>
        <v>75</v>
      </c>
      <c r="I30" s="620">
        <f>AVERAGE(I18:I29)</f>
        <v>73.5</v>
      </c>
      <c r="J30" s="620">
        <f>AVERAGE(J18:J29)</f>
        <v>72.333333333333329</v>
      </c>
      <c r="K30" s="620">
        <f>AVERAGE(K18:K29)</f>
        <v>74.833333333333329</v>
      </c>
      <c r="L30" s="620">
        <f>AVERAGE(L18:L29)</f>
        <v>73.916666666666671</v>
      </c>
      <c r="M30" s="622"/>
      <c r="N30" s="620">
        <f>AVERAGE(N18:N29)</f>
        <v>16.666666666666668</v>
      </c>
      <c r="R30" s="10"/>
      <c r="S30" s="10"/>
      <c r="T30" s="10"/>
      <c r="U30" s="10"/>
      <c r="V30" s="10"/>
      <c r="W30" s="10"/>
      <c r="X30" s="10"/>
      <c r="Y30" s="10"/>
      <c r="Z30" s="10"/>
    </row>
    <row r="31" spans="2:26">
      <c r="R31" s="10"/>
      <c r="S31" s="10"/>
      <c r="T31" s="10"/>
      <c r="U31" s="10"/>
      <c r="V31" s="10"/>
      <c r="W31" s="10"/>
      <c r="X31" s="10"/>
      <c r="Y31" s="10"/>
      <c r="Z31" s="10"/>
    </row>
    <row r="32" spans="2:26">
      <c r="R32" s="10"/>
      <c r="S32" s="10"/>
      <c r="T32" s="10"/>
      <c r="U32" s="10"/>
      <c r="V32" s="10"/>
      <c r="W32" s="10"/>
      <c r="X32" s="10"/>
      <c r="Y32" s="10"/>
      <c r="Z32" s="10"/>
    </row>
  </sheetData>
  <mergeCells count="2">
    <mergeCell ref="F30:G30"/>
    <mergeCell ref="F15:G15"/>
  </mergeCells>
  <pageMargins left="0.7" right="0.7" top="0.75" bottom="0.75" header="0.3" footer="0.3"/>
  <headerFooter>
    <oddHeader>&amp;C&amp;"Calibri"&amp;10&amp;K000000 Internal Use Only&amp;1#_x000D_</oddHeader>
  </headerFooter>
  <ignoredErrors>
    <ignoredError sqref="L18:L29 L3:L1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B8BF-C63D-47DA-BA68-45A37DE5F2C3}">
  <sheetPr>
    <tabColor theme="1"/>
  </sheetPr>
  <dimension ref="A2:AE16"/>
  <sheetViews>
    <sheetView showGridLines="0" zoomScale="80" zoomScaleNormal="80" workbookViewId="0">
      <selection activeCell="B3" sqref="B3:B4"/>
    </sheetView>
  </sheetViews>
  <sheetFormatPr defaultRowHeight="17.25"/>
  <cols>
    <col min="1" max="1" width="3.42578125" style="368" customWidth="1"/>
    <col min="2" max="2" width="17.5703125" style="368" customWidth="1"/>
    <col min="3" max="3" width="9.140625" style="368"/>
    <col min="4" max="4" width="8" style="368" bestFit="1" customWidth="1"/>
    <col min="5" max="5" width="11.5703125" style="368" customWidth="1"/>
    <col min="6" max="6" width="11.28515625" style="368" customWidth="1"/>
    <col min="7" max="7" width="8.28515625" style="368" bestFit="1" customWidth="1"/>
    <col min="8" max="8" width="11.5703125" style="368" customWidth="1"/>
    <col min="9" max="9" width="9.140625" style="368"/>
    <col min="10" max="10" width="8" style="368" bestFit="1" customWidth="1"/>
    <col min="11" max="11" width="10" style="368" customWidth="1"/>
    <col min="12" max="12" width="11.140625" style="368" customWidth="1"/>
    <col min="13" max="13" width="8.28515625" style="368" bestFit="1" customWidth="1"/>
    <col min="14" max="14" width="12.140625" style="368" customWidth="1"/>
    <col min="15" max="15" width="9.140625" style="368"/>
    <col min="16" max="16" width="8" style="368" bestFit="1" customWidth="1"/>
    <col min="17" max="17" width="9.7109375" style="368" customWidth="1"/>
    <col min="18" max="18" width="11.7109375" style="368" customWidth="1"/>
    <col min="19" max="19" width="9.42578125" style="368" customWidth="1"/>
    <col min="20" max="20" width="11" style="368" customWidth="1"/>
    <col min="21" max="21" width="9.140625" style="368"/>
    <col min="22" max="22" width="8" style="368" bestFit="1" customWidth="1"/>
    <col min="23" max="23" width="10" style="368" customWidth="1"/>
    <col min="24" max="24" width="10.5703125" style="368" customWidth="1"/>
    <col min="25" max="25" width="8.28515625" style="368" bestFit="1" customWidth="1"/>
    <col min="26" max="26" width="10.85546875" style="368" customWidth="1"/>
    <col min="27" max="27" width="10.5703125" style="368" customWidth="1"/>
    <col min="28" max="28" width="12.7109375" style="368" bestFit="1" customWidth="1"/>
    <col min="29" max="29" width="12.7109375" style="368" customWidth="1"/>
    <col min="30" max="30" width="12.85546875" style="368" bestFit="1" customWidth="1"/>
    <col min="31" max="31" width="15.5703125" style="368" bestFit="1" customWidth="1"/>
  </cols>
  <sheetData>
    <row r="2" spans="2:31">
      <c r="B2" s="368" t="s">
        <v>494</v>
      </c>
    </row>
    <row r="3" spans="2:31" ht="28.5" customHeight="1">
      <c r="B3" s="782" t="s">
        <v>46</v>
      </c>
      <c r="C3" s="784" t="s">
        <v>14</v>
      </c>
      <c r="D3" s="784"/>
      <c r="E3" s="784"/>
      <c r="F3" s="784"/>
      <c r="G3" s="784"/>
      <c r="H3" s="784"/>
      <c r="I3" s="785" t="s">
        <v>15</v>
      </c>
      <c r="J3" s="785"/>
      <c r="K3" s="785"/>
      <c r="L3" s="785"/>
      <c r="M3" s="785"/>
      <c r="N3" s="785"/>
      <c r="O3" s="784" t="s">
        <v>16</v>
      </c>
      <c r="P3" s="784"/>
      <c r="Q3" s="784"/>
      <c r="R3" s="784"/>
      <c r="S3" s="784"/>
      <c r="T3" s="784"/>
      <c r="U3" s="785" t="s">
        <v>60</v>
      </c>
      <c r="V3" s="785"/>
      <c r="W3" s="785"/>
      <c r="X3" s="785"/>
      <c r="Y3" s="785"/>
      <c r="Z3" s="785"/>
      <c r="AA3" s="780" t="s">
        <v>429</v>
      </c>
      <c r="AB3" s="623" t="s">
        <v>80</v>
      </c>
      <c r="AC3" s="623" t="s">
        <v>80</v>
      </c>
      <c r="AD3" s="779" t="s">
        <v>422</v>
      </c>
      <c r="AE3" s="782" t="s">
        <v>46</v>
      </c>
    </row>
    <row r="4" spans="2:31" ht="87">
      <c r="B4" s="783"/>
      <c r="C4" s="624" t="s">
        <v>423</v>
      </c>
      <c r="D4" s="624" t="s">
        <v>424</v>
      </c>
      <c r="E4" s="624" t="s">
        <v>117</v>
      </c>
      <c r="F4" s="624" t="s">
        <v>425</v>
      </c>
      <c r="G4" s="625" t="s">
        <v>427</v>
      </c>
      <c r="H4" s="625" t="s">
        <v>426</v>
      </c>
      <c r="I4" s="626" t="s">
        <v>423</v>
      </c>
      <c r="J4" s="626" t="s">
        <v>424</v>
      </c>
      <c r="K4" s="626" t="s">
        <v>117</v>
      </c>
      <c r="L4" s="626" t="s">
        <v>425</v>
      </c>
      <c r="M4" s="627" t="s">
        <v>427</v>
      </c>
      <c r="N4" s="627" t="s">
        <v>426</v>
      </c>
      <c r="O4" s="624" t="s">
        <v>423</v>
      </c>
      <c r="P4" s="624" t="s">
        <v>424</v>
      </c>
      <c r="Q4" s="624" t="s">
        <v>117</v>
      </c>
      <c r="R4" s="624" t="s">
        <v>425</v>
      </c>
      <c r="S4" s="625" t="s">
        <v>427</v>
      </c>
      <c r="T4" s="625" t="s">
        <v>426</v>
      </c>
      <c r="U4" s="626" t="s">
        <v>423</v>
      </c>
      <c r="V4" s="626" t="s">
        <v>424</v>
      </c>
      <c r="W4" s="626" t="s">
        <v>117</v>
      </c>
      <c r="X4" s="626" t="s">
        <v>425</v>
      </c>
      <c r="Y4" s="627" t="s">
        <v>427</v>
      </c>
      <c r="Z4" s="627" t="s">
        <v>426</v>
      </c>
      <c r="AA4" s="781"/>
      <c r="AB4" s="628" t="s">
        <v>459</v>
      </c>
      <c r="AC4" s="628" t="s">
        <v>428</v>
      </c>
      <c r="AD4" s="779"/>
      <c r="AE4" s="783"/>
    </row>
    <row r="5" spans="2:31" ht="39.950000000000003" customHeight="1">
      <c r="B5" s="629" t="s">
        <v>63</v>
      </c>
      <c r="C5" s="630">
        <v>2</v>
      </c>
      <c r="D5" s="630"/>
      <c r="E5" s="630">
        <v>1</v>
      </c>
      <c r="F5" s="630">
        <v>1</v>
      </c>
      <c r="G5" s="630">
        <v>1</v>
      </c>
      <c r="H5" s="630">
        <v>1</v>
      </c>
      <c r="I5" s="631">
        <v>3</v>
      </c>
      <c r="J5" s="631"/>
      <c r="K5" s="631"/>
      <c r="L5" s="631"/>
      <c r="M5" s="631"/>
      <c r="N5" s="631"/>
      <c r="O5" s="630">
        <v>6</v>
      </c>
      <c r="P5" s="630"/>
      <c r="Q5" s="630">
        <v>1</v>
      </c>
      <c r="R5" s="630">
        <v>1</v>
      </c>
      <c r="S5" s="630">
        <v>1</v>
      </c>
      <c r="T5" s="630"/>
      <c r="U5" s="631">
        <v>2</v>
      </c>
      <c r="V5" s="631"/>
      <c r="W5" s="631"/>
      <c r="X5" s="631">
        <v>1</v>
      </c>
      <c r="Y5" s="631">
        <v>1</v>
      </c>
      <c r="Z5" s="631"/>
      <c r="AA5" s="635">
        <f t="shared" ref="AA5:AA16" si="0">SUM(C5:Z5)</f>
        <v>22</v>
      </c>
      <c r="AB5" s="632">
        <v>29</v>
      </c>
      <c r="AC5" s="636">
        <f t="shared" ref="AC5:AC16" si="1">SUM(AB5/4)</f>
        <v>7.25</v>
      </c>
      <c r="AD5" s="634">
        <f t="shared" ref="AD5:AD16" si="2">SUM(AA5+AC5)</f>
        <v>29.25</v>
      </c>
      <c r="AE5" s="629" t="s">
        <v>63</v>
      </c>
    </row>
    <row r="6" spans="2:31" ht="39.950000000000003" customHeight="1">
      <c r="B6" s="629" t="s">
        <v>40</v>
      </c>
      <c r="C6" s="630">
        <v>2</v>
      </c>
      <c r="D6" s="630"/>
      <c r="E6" s="630"/>
      <c r="F6" s="630"/>
      <c r="G6" s="630"/>
      <c r="H6" s="630">
        <v>1</v>
      </c>
      <c r="I6" s="631">
        <v>3</v>
      </c>
      <c r="J6" s="631"/>
      <c r="K6" s="631">
        <v>1</v>
      </c>
      <c r="L6" s="631">
        <v>1</v>
      </c>
      <c r="M6" s="631">
        <v>1</v>
      </c>
      <c r="N6" s="631"/>
      <c r="O6" s="630">
        <v>3</v>
      </c>
      <c r="P6" s="630">
        <v>2</v>
      </c>
      <c r="Q6" s="630"/>
      <c r="R6" s="630">
        <v>1</v>
      </c>
      <c r="S6" s="630"/>
      <c r="T6" s="630"/>
      <c r="U6" s="631">
        <v>5</v>
      </c>
      <c r="V6" s="631"/>
      <c r="W6" s="631">
        <v>1</v>
      </c>
      <c r="X6" s="631">
        <v>1</v>
      </c>
      <c r="Y6" s="631"/>
      <c r="Z6" s="631"/>
      <c r="AA6" s="635">
        <f t="shared" si="0"/>
        <v>22</v>
      </c>
      <c r="AB6" s="632">
        <v>29</v>
      </c>
      <c r="AC6" s="636">
        <f t="shared" si="1"/>
        <v>7.25</v>
      </c>
      <c r="AD6" s="634">
        <f t="shared" si="2"/>
        <v>29.25</v>
      </c>
      <c r="AE6" s="629" t="s">
        <v>40</v>
      </c>
    </row>
    <row r="7" spans="2:31" ht="39.950000000000003" customHeight="1">
      <c r="B7" s="629" t="s">
        <v>55</v>
      </c>
      <c r="C7" s="630">
        <v>2</v>
      </c>
      <c r="D7" s="630"/>
      <c r="E7" s="630">
        <v>1</v>
      </c>
      <c r="F7" s="630">
        <v>1</v>
      </c>
      <c r="G7" s="630">
        <v>1</v>
      </c>
      <c r="H7" s="630"/>
      <c r="I7" s="631">
        <v>3</v>
      </c>
      <c r="J7" s="631"/>
      <c r="K7" s="631">
        <v>1</v>
      </c>
      <c r="L7" s="631">
        <v>1</v>
      </c>
      <c r="M7" s="631">
        <v>1</v>
      </c>
      <c r="N7" s="631"/>
      <c r="O7" s="630">
        <v>2</v>
      </c>
      <c r="P7" s="630">
        <v>2</v>
      </c>
      <c r="Q7" s="630"/>
      <c r="R7" s="630">
        <v>1</v>
      </c>
      <c r="S7" s="630"/>
      <c r="T7" s="630"/>
      <c r="U7" s="631">
        <v>4</v>
      </c>
      <c r="V7" s="631"/>
      <c r="W7" s="631"/>
      <c r="X7" s="631"/>
      <c r="Y7" s="631"/>
      <c r="Z7" s="631"/>
      <c r="AA7" s="635">
        <f t="shared" si="0"/>
        <v>20</v>
      </c>
      <c r="AB7" s="632">
        <v>25.5</v>
      </c>
      <c r="AC7" s="636">
        <f t="shared" si="1"/>
        <v>6.375</v>
      </c>
      <c r="AD7" s="634">
        <f t="shared" si="2"/>
        <v>26.375</v>
      </c>
      <c r="AE7" s="629" t="s">
        <v>55</v>
      </c>
    </row>
    <row r="8" spans="2:31" ht="39.950000000000003" customHeight="1">
      <c r="B8" s="629" t="s">
        <v>47</v>
      </c>
      <c r="C8" s="630">
        <v>1</v>
      </c>
      <c r="D8" s="630"/>
      <c r="E8" s="630"/>
      <c r="F8" s="630">
        <v>1</v>
      </c>
      <c r="G8" s="630"/>
      <c r="H8" s="630">
        <v>1</v>
      </c>
      <c r="I8" s="631">
        <v>3</v>
      </c>
      <c r="J8" s="631"/>
      <c r="K8" s="631"/>
      <c r="L8" s="631"/>
      <c r="M8" s="631"/>
      <c r="N8" s="631"/>
      <c r="O8" s="630">
        <v>3</v>
      </c>
      <c r="P8" s="630">
        <v>2</v>
      </c>
      <c r="Q8" s="630"/>
      <c r="R8" s="630">
        <v>1</v>
      </c>
      <c r="S8" s="630"/>
      <c r="T8" s="630"/>
      <c r="U8" s="631">
        <v>5</v>
      </c>
      <c r="V8" s="631"/>
      <c r="W8" s="631">
        <v>1</v>
      </c>
      <c r="X8" s="631">
        <v>1</v>
      </c>
      <c r="Y8" s="631"/>
      <c r="Z8" s="631"/>
      <c r="AA8" s="635">
        <f t="shared" si="0"/>
        <v>19</v>
      </c>
      <c r="AB8" s="632">
        <v>29</v>
      </c>
      <c r="AC8" s="636">
        <f t="shared" si="1"/>
        <v>7.25</v>
      </c>
      <c r="AD8" s="634">
        <f t="shared" si="2"/>
        <v>26.25</v>
      </c>
      <c r="AE8" s="629" t="s">
        <v>47</v>
      </c>
    </row>
    <row r="9" spans="2:31" ht="39.950000000000003" customHeight="1">
      <c r="B9" s="629" t="s">
        <v>66</v>
      </c>
      <c r="C9" s="630">
        <v>1</v>
      </c>
      <c r="D9" s="630"/>
      <c r="E9" s="630"/>
      <c r="F9" s="630">
        <v>1</v>
      </c>
      <c r="G9" s="630"/>
      <c r="H9" s="630"/>
      <c r="I9" s="631"/>
      <c r="J9" s="631"/>
      <c r="K9" s="631"/>
      <c r="L9" s="631"/>
      <c r="M9" s="631"/>
      <c r="N9" s="631"/>
      <c r="O9" s="630">
        <v>6</v>
      </c>
      <c r="P9" s="630"/>
      <c r="Q9" s="630">
        <v>1</v>
      </c>
      <c r="R9" s="630">
        <v>1</v>
      </c>
      <c r="S9" s="630">
        <v>1</v>
      </c>
      <c r="T9" s="630"/>
      <c r="U9" s="631">
        <v>4</v>
      </c>
      <c r="V9" s="631"/>
      <c r="W9" s="631"/>
      <c r="X9" s="631"/>
      <c r="Y9" s="631"/>
      <c r="Z9" s="631"/>
      <c r="AA9" s="635">
        <f t="shared" si="0"/>
        <v>15</v>
      </c>
      <c r="AB9" s="632">
        <v>18.5</v>
      </c>
      <c r="AC9" s="636">
        <f t="shared" si="1"/>
        <v>4.625</v>
      </c>
      <c r="AD9" s="634">
        <f t="shared" si="2"/>
        <v>19.625</v>
      </c>
      <c r="AE9" s="629" t="s">
        <v>66</v>
      </c>
    </row>
    <row r="10" spans="2:31" ht="39.950000000000003" customHeight="1">
      <c r="B10" s="629" t="s">
        <v>32</v>
      </c>
      <c r="C10" s="630">
        <v>2</v>
      </c>
      <c r="D10" s="630"/>
      <c r="E10" s="630"/>
      <c r="F10" s="630"/>
      <c r="G10" s="630"/>
      <c r="H10" s="630">
        <v>1</v>
      </c>
      <c r="I10" s="631"/>
      <c r="J10" s="631"/>
      <c r="K10" s="631"/>
      <c r="L10" s="631"/>
      <c r="M10" s="631"/>
      <c r="N10" s="631"/>
      <c r="O10" s="630">
        <v>2</v>
      </c>
      <c r="P10" s="630">
        <v>2</v>
      </c>
      <c r="Q10" s="630"/>
      <c r="R10" s="630">
        <v>1</v>
      </c>
      <c r="S10" s="630"/>
      <c r="T10" s="630"/>
      <c r="U10" s="631">
        <v>2</v>
      </c>
      <c r="V10" s="631"/>
      <c r="W10" s="631"/>
      <c r="X10" s="631">
        <v>1</v>
      </c>
      <c r="Y10" s="631">
        <v>1</v>
      </c>
      <c r="Z10" s="631"/>
      <c r="AA10" s="635">
        <f t="shared" si="0"/>
        <v>12</v>
      </c>
      <c r="AB10" s="632">
        <v>22</v>
      </c>
      <c r="AC10" s="636">
        <f t="shared" si="1"/>
        <v>5.5</v>
      </c>
      <c r="AD10" s="634">
        <f t="shared" si="2"/>
        <v>17.5</v>
      </c>
      <c r="AE10" s="629" t="s">
        <v>32</v>
      </c>
    </row>
    <row r="11" spans="2:31" ht="39.950000000000003" customHeight="1">
      <c r="B11" s="629" t="s">
        <v>34</v>
      </c>
      <c r="C11" s="630">
        <v>2</v>
      </c>
      <c r="D11" s="630"/>
      <c r="E11" s="630"/>
      <c r="F11" s="630"/>
      <c r="G11" s="630"/>
      <c r="H11" s="630"/>
      <c r="I11" s="631">
        <v>2</v>
      </c>
      <c r="J11" s="631"/>
      <c r="K11" s="631"/>
      <c r="L11" s="631">
        <v>1</v>
      </c>
      <c r="M11" s="631"/>
      <c r="N11" s="631"/>
      <c r="O11" s="630">
        <v>2</v>
      </c>
      <c r="P11" s="630"/>
      <c r="Q11" s="630"/>
      <c r="R11" s="630"/>
      <c r="S11" s="630"/>
      <c r="T11" s="630"/>
      <c r="U11" s="631">
        <v>2</v>
      </c>
      <c r="V11" s="631"/>
      <c r="W11" s="631"/>
      <c r="X11" s="631"/>
      <c r="Y11" s="631"/>
      <c r="Z11" s="631"/>
      <c r="AA11" s="635">
        <f t="shared" si="0"/>
        <v>9</v>
      </c>
      <c r="AB11" s="632">
        <v>7</v>
      </c>
      <c r="AC11" s="636">
        <f t="shared" si="1"/>
        <v>1.75</v>
      </c>
      <c r="AD11" s="634">
        <f t="shared" si="2"/>
        <v>10.75</v>
      </c>
      <c r="AE11" s="629" t="s">
        <v>34</v>
      </c>
    </row>
    <row r="12" spans="2:31" ht="39.950000000000003" customHeight="1">
      <c r="B12" s="629" t="s">
        <v>37</v>
      </c>
      <c r="C12" s="630">
        <v>2</v>
      </c>
      <c r="D12" s="630"/>
      <c r="E12" s="630"/>
      <c r="F12" s="630"/>
      <c r="G12" s="630"/>
      <c r="H12" s="630"/>
      <c r="I12" s="631">
        <v>2</v>
      </c>
      <c r="J12" s="631">
        <v>2</v>
      </c>
      <c r="K12" s="631"/>
      <c r="L12" s="631"/>
      <c r="M12" s="631"/>
      <c r="N12" s="631"/>
      <c r="O12" s="630">
        <v>2</v>
      </c>
      <c r="P12" s="630"/>
      <c r="Q12" s="630"/>
      <c r="R12" s="630"/>
      <c r="S12" s="630"/>
      <c r="T12" s="630"/>
      <c r="U12" s="631">
        <v>2</v>
      </c>
      <c r="V12" s="631"/>
      <c r="W12" s="631"/>
      <c r="X12" s="631"/>
      <c r="Y12" s="631"/>
      <c r="Z12" s="631"/>
      <c r="AA12" s="635">
        <f t="shared" si="0"/>
        <v>10</v>
      </c>
      <c r="AB12" s="632">
        <v>0</v>
      </c>
      <c r="AC12" s="636">
        <f t="shared" si="1"/>
        <v>0</v>
      </c>
      <c r="AD12" s="634">
        <f t="shared" si="2"/>
        <v>10</v>
      </c>
      <c r="AE12" s="629" t="s">
        <v>37</v>
      </c>
    </row>
    <row r="13" spans="2:31" ht="39.950000000000003" customHeight="1">
      <c r="B13" s="629" t="s">
        <v>38</v>
      </c>
      <c r="C13" s="630">
        <v>1</v>
      </c>
      <c r="D13" s="630"/>
      <c r="E13" s="630"/>
      <c r="F13" s="630"/>
      <c r="G13" s="630"/>
      <c r="H13" s="630">
        <v>1</v>
      </c>
      <c r="I13" s="631">
        <v>2</v>
      </c>
      <c r="J13" s="631"/>
      <c r="K13" s="631"/>
      <c r="L13" s="631"/>
      <c r="M13" s="631"/>
      <c r="N13" s="631"/>
      <c r="O13" s="630">
        <v>2</v>
      </c>
      <c r="P13" s="630"/>
      <c r="Q13" s="630"/>
      <c r="R13" s="630"/>
      <c r="S13" s="630"/>
      <c r="T13" s="630"/>
      <c r="U13" s="631">
        <v>2</v>
      </c>
      <c r="V13" s="631"/>
      <c r="W13" s="631"/>
      <c r="X13" s="631"/>
      <c r="Y13" s="631"/>
      <c r="Z13" s="631"/>
      <c r="AA13" s="635">
        <f t="shared" si="0"/>
        <v>8</v>
      </c>
      <c r="AB13" s="632">
        <v>6.5</v>
      </c>
      <c r="AC13" s="636">
        <f t="shared" si="1"/>
        <v>1.625</v>
      </c>
      <c r="AD13" s="634">
        <f t="shared" si="2"/>
        <v>9.625</v>
      </c>
      <c r="AE13" s="629" t="s">
        <v>38</v>
      </c>
    </row>
    <row r="14" spans="2:31" ht="39.950000000000003" customHeight="1">
      <c r="B14" s="629" t="s">
        <v>115</v>
      </c>
      <c r="C14" s="630">
        <v>1</v>
      </c>
      <c r="D14" s="630"/>
      <c r="E14" s="630"/>
      <c r="F14" s="630"/>
      <c r="G14" s="630"/>
      <c r="H14" s="630"/>
      <c r="I14" s="631">
        <v>2</v>
      </c>
      <c r="J14" s="631"/>
      <c r="K14" s="631"/>
      <c r="L14" s="631">
        <v>1</v>
      </c>
      <c r="M14" s="631"/>
      <c r="N14" s="631"/>
      <c r="O14" s="630"/>
      <c r="P14" s="630"/>
      <c r="Q14" s="630"/>
      <c r="R14" s="630"/>
      <c r="S14" s="630"/>
      <c r="T14" s="630"/>
      <c r="U14" s="631">
        <v>2</v>
      </c>
      <c r="V14" s="631"/>
      <c r="W14" s="631"/>
      <c r="X14" s="631"/>
      <c r="Y14" s="631"/>
      <c r="Z14" s="631"/>
      <c r="AA14" s="635">
        <f t="shared" si="0"/>
        <v>6</v>
      </c>
      <c r="AB14" s="632">
        <v>12.5</v>
      </c>
      <c r="AC14" s="636">
        <f t="shared" si="1"/>
        <v>3.125</v>
      </c>
      <c r="AD14" s="634">
        <f t="shared" si="2"/>
        <v>9.125</v>
      </c>
      <c r="AE14" s="629" t="s">
        <v>115</v>
      </c>
    </row>
    <row r="15" spans="2:31" ht="39.950000000000003" customHeight="1">
      <c r="B15" s="629" t="s">
        <v>35</v>
      </c>
      <c r="C15" s="630"/>
      <c r="D15" s="630"/>
      <c r="E15" s="630"/>
      <c r="F15" s="630"/>
      <c r="G15" s="630"/>
      <c r="H15" s="630"/>
      <c r="I15" s="631">
        <v>2</v>
      </c>
      <c r="J15" s="631">
        <v>2</v>
      </c>
      <c r="K15" s="631"/>
      <c r="L15" s="631"/>
      <c r="M15" s="631"/>
      <c r="N15" s="631"/>
      <c r="O15" s="630">
        <v>2</v>
      </c>
      <c r="P15" s="630"/>
      <c r="Q15" s="630"/>
      <c r="R15" s="630"/>
      <c r="S15" s="630"/>
      <c r="T15" s="630"/>
      <c r="U15" s="631">
        <v>2</v>
      </c>
      <c r="V15" s="631"/>
      <c r="W15" s="631"/>
      <c r="X15" s="631"/>
      <c r="Y15" s="631"/>
      <c r="Z15" s="631"/>
      <c r="AA15" s="635">
        <f t="shared" si="0"/>
        <v>8</v>
      </c>
      <c r="AB15" s="632">
        <v>0</v>
      </c>
      <c r="AC15" s="636">
        <f t="shared" si="1"/>
        <v>0</v>
      </c>
      <c r="AD15" s="634">
        <f t="shared" si="2"/>
        <v>8</v>
      </c>
      <c r="AE15" s="629" t="s">
        <v>35</v>
      </c>
    </row>
    <row r="16" spans="2:31" ht="39.950000000000003" customHeight="1">
      <c r="B16" s="633" t="s">
        <v>65</v>
      </c>
      <c r="C16" s="630"/>
      <c r="D16" s="630"/>
      <c r="E16" s="630"/>
      <c r="F16" s="630"/>
      <c r="G16" s="630"/>
      <c r="H16" s="630"/>
      <c r="I16" s="631">
        <v>2</v>
      </c>
      <c r="J16" s="631"/>
      <c r="K16" s="631"/>
      <c r="L16" s="631"/>
      <c r="M16" s="631"/>
      <c r="N16" s="631"/>
      <c r="O16" s="630"/>
      <c r="P16" s="630"/>
      <c r="Q16" s="630"/>
      <c r="R16" s="630"/>
      <c r="S16" s="630"/>
      <c r="T16" s="630"/>
      <c r="U16" s="631">
        <v>2</v>
      </c>
      <c r="V16" s="631"/>
      <c r="W16" s="631"/>
      <c r="X16" s="631"/>
      <c r="Y16" s="631"/>
      <c r="Z16" s="631"/>
      <c r="AA16" s="635">
        <f t="shared" si="0"/>
        <v>4</v>
      </c>
      <c r="AB16" s="632">
        <v>1</v>
      </c>
      <c r="AC16" s="636">
        <f t="shared" si="1"/>
        <v>0.25</v>
      </c>
      <c r="AD16" s="634">
        <f t="shared" si="2"/>
        <v>4.25</v>
      </c>
      <c r="AE16" s="633" t="s">
        <v>65</v>
      </c>
    </row>
  </sheetData>
  <sortState xmlns:xlrd2="http://schemas.microsoft.com/office/spreadsheetml/2017/richdata2" ref="B6:AD16">
    <sortCondition descending="1" ref="AD6:AD16"/>
  </sortState>
  <mergeCells count="8">
    <mergeCell ref="AD3:AD4"/>
    <mergeCell ref="AA3:AA4"/>
    <mergeCell ref="AE3:AE4"/>
    <mergeCell ref="B3:B4"/>
    <mergeCell ref="C3:H3"/>
    <mergeCell ref="I3:N3"/>
    <mergeCell ref="O3:T3"/>
    <mergeCell ref="U3:Z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F9CE2-53DC-4CCD-94A6-074A81575F90}">
  <sheetPr>
    <tabColor rgb="FF0070C0"/>
    <pageSetUpPr fitToPage="1"/>
  </sheetPr>
  <dimension ref="A1:AO29"/>
  <sheetViews>
    <sheetView showGridLines="0" zoomScale="80" zoomScaleNormal="80" workbookViewId="0">
      <pane ySplit="3" topLeftCell="A4" activePane="bottomLeft" state="frozen"/>
      <selection pane="bottomLeft" activeCell="C14" sqref="C14"/>
    </sheetView>
  </sheetViews>
  <sheetFormatPr defaultRowHeight="15"/>
  <cols>
    <col min="1" max="1" width="3.42578125" customWidth="1"/>
    <col min="2" max="2" width="11.42578125" customWidth="1"/>
    <col min="3" max="3" width="37" customWidth="1"/>
    <col min="4" max="4" width="10.7109375" customWidth="1"/>
    <col min="5" max="5" width="42.28515625" customWidth="1"/>
    <col min="6" max="6" width="10.7109375" customWidth="1"/>
    <col min="7" max="7" width="8" customWidth="1"/>
    <col min="8" max="9" width="11.85546875" customWidth="1"/>
    <col min="10" max="10" width="8.5703125" customWidth="1"/>
    <col min="11" max="11" width="13.140625" bestFit="1" customWidth="1"/>
    <col min="12" max="12" width="12.85546875" bestFit="1" customWidth="1"/>
    <col min="13" max="13" width="13.5703125" bestFit="1" customWidth="1"/>
    <col min="14" max="14" width="13.7109375" customWidth="1"/>
    <col min="15" max="19" width="5.5703125" style="2" bestFit="1" customWidth="1"/>
    <col min="20" max="20" width="4.42578125" style="2" bestFit="1" customWidth="1"/>
    <col min="21" max="21" width="4.85546875" style="2" bestFit="1" customWidth="1"/>
    <col min="22" max="25" width="5.5703125" style="2" bestFit="1" customWidth="1"/>
    <col min="26" max="27" width="4.42578125" style="2" bestFit="1" customWidth="1"/>
    <col min="28" max="28" width="5.5703125" style="2" bestFit="1" customWidth="1"/>
    <col min="29" max="31" width="4.42578125" style="2" bestFit="1" customWidth="1"/>
    <col min="32" max="40" width="5.5703125" style="2" bestFit="1" customWidth="1"/>
  </cols>
  <sheetData>
    <row r="1" spans="1:41" ht="60.75">
      <c r="B1" s="790" t="s">
        <v>322</v>
      </c>
      <c r="C1" s="790"/>
      <c r="D1" s="790"/>
      <c r="E1" s="790"/>
      <c r="F1" s="790"/>
      <c r="G1" s="790"/>
      <c r="H1" s="790"/>
      <c r="I1" s="790"/>
      <c r="J1" s="790"/>
      <c r="K1" s="790"/>
      <c r="L1" s="790"/>
      <c r="M1" s="790"/>
      <c r="N1" s="790"/>
      <c r="O1" s="791" t="s">
        <v>19</v>
      </c>
      <c r="P1" s="791"/>
      <c r="Q1" s="791"/>
      <c r="R1" s="791"/>
      <c r="S1" s="791"/>
      <c r="T1" s="791"/>
      <c r="U1" s="791"/>
      <c r="V1" s="791"/>
      <c r="W1" s="791"/>
      <c r="X1" s="791"/>
      <c r="Y1" s="791"/>
      <c r="Z1" s="791"/>
      <c r="AA1" s="791"/>
      <c r="AB1" s="791"/>
      <c r="AC1" s="791"/>
      <c r="AD1" s="791"/>
      <c r="AE1" s="791"/>
      <c r="AF1" s="791"/>
      <c r="AG1" s="791"/>
      <c r="AH1" s="791"/>
      <c r="AI1" s="791"/>
      <c r="AJ1" s="791"/>
      <c r="AK1" s="791"/>
      <c r="AL1" s="791"/>
      <c r="AM1" s="791"/>
      <c r="AN1" s="791"/>
    </row>
    <row r="2" spans="1:41" ht="18.75">
      <c r="J2" s="278"/>
      <c r="K2" s="789" t="s">
        <v>317</v>
      </c>
      <c r="L2" s="789"/>
      <c r="M2" s="789"/>
      <c r="N2" s="789"/>
      <c r="O2" s="359">
        <f t="shared" ref="O2:P2" si="0">SUM(O4:O25)</f>
        <v>3</v>
      </c>
      <c r="P2" s="359">
        <f t="shared" si="0"/>
        <v>15</v>
      </c>
      <c r="Q2" s="359">
        <f>SUM(Q4:Q25)</f>
        <v>22</v>
      </c>
      <c r="R2" s="359">
        <f t="shared" ref="R2:AN2" si="1">SUM(R4:R25)</f>
        <v>7</v>
      </c>
      <c r="S2" s="359">
        <f t="shared" si="1"/>
        <v>22</v>
      </c>
      <c r="T2" s="359">
        <f t="shared" si="1"/>
        <v>16</v>
      </c>
      <c r="U2" s="359">
        <f t="shared" si="1"/>
        <v>17</v>
      </c>
      <c r="V2" s="359">
        <f t="shared" si="1"/>
        <v>13</v>
      </c>
      <c r="W2" s="359">
        <f t="shared" si="1"/>
        <v>1</v>
      </c>
      <c r="X2" s="359">
        <f t="shared" si="1"/>
        <v>4</v>
      </c>
      <c r="Y2" s="359">
        <f t="shared" si="1"/>
        <v>8</v>
      </c>
      <c r="Z2" s="359">
        <f t="shared" si="1"/>
        <v>20</v>
      </c>
      <c r="AA2" s="359">
        <f t="shared" si="1"/>
        <v>8</v>
      </c>
      <c r="AB2" s="359">
        <f t="shared" si="1"/>
        <v>1</v>
      </c>
      <c r="AC2" s="359">
        <f t="shared" si="1"/>
        <v>18</v>
      </c>
      <c r="AD2" s="359">
        <f t="shared" si="1"/>
        <v>21</v>
      </c>
      <c r="AE2" s="359">
        <f t="shared" si="1"/>
        <v>1</v>
      </c>
      <c r="AF2" s="359">
        <f t="shared" si="1"/>
        <v>4</v>
      </c>
      <c r="AG2" s="359">
        <f t="shared" si="1"/>
        <v>1</v>
      </c>
      <c r="AH2" s="359">
        <f t="shared" si="1"/>
        <v>22</v>
      </c>
      <c r="AI2" s="359">
        <f t="shared" si="1"/>
        <v>16</v>
      </c>
      <c r="AJ2" s="359">
        <f t="shared" si="1"/>
        <v>10</v>
      </c>
      <c r="AK2" s="359">
        <f t="shared" si="1"/>
        <v>19</v>
      </c>
      <c r="AL2" s="359">
        <f t="shared" si="1"/>
        <v>11</v>
      </c>
      <c r="AM2" s="359">
        <f t="shared" si="1"/>
        <v>2</v>
      </c>
      <c r="AN2" s="359">
        <f t="shared" si="1"/>
        <v>2</v>
      </c>
    </row>
    <row r="3" spans="1:41" ht="67.5" customHeight="1">
      <c r="B3" s="254"/>
      <c r="C3" s="276" t="s">
        <v>286</v>
      </c>
      <c r="D3" s="276" t="s">
        <v>56</v>
      </c>
      <c r="E3" s="276" t="s">
        <v>287</v>
      </c>
      <c r="F3" s="276" t="s">
        <v>56</v>
      </c>
      <c r="G3" s="274" t="s">
        <v>299</v>
      </c>
      <c r="H3" s="275" t="s">
        <v>315</v>
      </c>
      <c r="I3" s="314" t="s">
        <v>349</v>
      </c>
      <c r="J3" s="277" t="s">
        <v>316</v>
      </c>
      <c r="K3" s="276" t="s">
        <v>14</v>
      </c>
      <c r="L3" s="276" t="s">
        <v>15</v>
      </c>
      <c r="M3" s="276" t="s">
        <v>16</v>
      </c>
      <c r="N3" s="276" t="s">
        <v>60</v>
      </c>
      <c r="O3" s="362" t="s">
        <v>187</v>
      </c>
      <c r="P3" s="363" t="s">
        <v>63</v>
      </c>
      <c r="Q3" s="363" t="s">
        <v>32</v>
      </c>
      <c r="R3" s="363" t="s">
        <v>37</v>
      </c>
      <c r="S3" s="362" t="s">
        <v>41</v>
      </c>
      <c r="T3" s="363" t="s">
        <v>47</v>
      </c>
      <c r="U3" s="363" t="s">
        <v>35</v>
      </c>
      <c r="V3" s="363" t="s">
        <v>66</v>
      </c>
      <c r="W3" s="362" t="s">
        <v>361</v>
      </c>
      <c r="X3" s="362" t="s">
        <v>36</v>
      </c>
      <c r="Y3" s="362" t="s">
        <v>33</v>
      </c>
      <c r="Z3" s="363" t="s">
        <v>40</v>
      </c>
      <c r="AA3" s="362" t="s">
        <v>31</v>
      </c>
      <c r="AB3" s="362" t="s">
        <v>341</v>
      </c>
      <c r="AC3" s="362" t="s">
        <v>50</v>
      </c>
      <c r="AD3" s="363" t="s">
        <v>278</v>
      </c>
      <c r="AE3" s="362" t="s">
        <v>277</v>
      </c>
      <c r="AF3" s="362" t="s">
        <v>147</v>
      </c>
      <c r="AG3" s="362" t="s">
        <v>121</v>
      </c>
      <c r="AH3" s="363" t="s">
        <v>38</v>
      </c>
      <c r="AI3" s="363" t="s">
        <v>65</v>
      </c>
      <c r="AJ3" s="362" t="s">
        <v>39</v>
      </c>
      <c r="AK3" s="363" t="s">
        <v>34</v>
      </c>
      <c r="AL3" s="363" t="s">
        <v>115</v>
      </c>
      <c r="AM3" s="362" t="s">
        <v>149</v>
      </c>
      <c r="AN3" s="362" t="s">
        <v>52</v>
      </c>
    </row>
    <row r="4" spans="1:41" ht="33.950000000000003" customHeight="1">
      <c r="A4" s="1">
        <v>1</v>
      </c>
      <c r="B4" s="256">
        <v>2006</v>
      </c>
      <c r="C4" s="269" t="s">
        <v>313</v>
      </c>
      <c r="D4" s="270">
        <v>5</v>
      </c>
      <c r="E4" s="264" t="s">
        <v>314</v>
      </c>
      <c r="F4" s="265">
        <v>3</v>
      </c>
      <c r="G4" s="258">
        <f t="shared" ref="G4:G19" si="2">SUM(D4-F4)</f>
        <v>2</v>
      </c>
      <c r="H4" s="259">
        <f>SUM(D4/(D4+F4))</f>
        <v>0.625</v>
      </c>
      <c r="I4" s="315" t="s">
        <v>350</v>
      </c>
      <c r="J4" s="786">
        <v>8</v>
      </c>
      <c r="K4" s="263" t="s">
        <v>9</v>
      </c>
      <c r="L4" s="263" t="s">
        <v>2</v>
      </c>
      <c r="M4" s="263" t="s">
        <v>8</v>
      </c>
      <c r="N4" s="279" t="s">
        <v>17</v>
      </c>
      <c r="O4" s="360"/>
      <c r="P4" s="360"/>
      <c r="Q4" s="358">
        <v>1</v>
      </c>
      <c r="R4" s="358">
        <v>1</v>
      </c>
      <c r="S4" s="358">
        <v>1</v>
      </c>
      <c r="T4" s="360"/>
      <c r="U4" s="358">
        <v>1</v>
      </c>
      <c r="V4" s="360"/>
      <c r="W4" s="360"/>
      <c r="X4" s="360"/>
      <c r="Y4" s="358">
        <v>1</v>
      </c>
      <c r="Z4" s="360"/>
      <c r="AA4" s="360"/>
      <c r="AB4" s="360"/>
      <c r="AC4" s="360"/>
      <c r="AD4" s="358">
        <v>1</v>
      </c>
      <c r="AE4" s="360"/>
      <c r="AF4" s="360"/>
      <c r="AG4" s="360"/>
      <c r="AH4" s="358">
        <v>1</v>
      </c>
      <c r="AI4" s="360"/>
      <c r="AJ4" s="360"/>
      <c r="AK4" s="358">
        <v>1</v>
      </c>
      <c r="AL4" s="360"/>
      <c r="AM4" s="360"/>
      <c r="AN4" s="360"/>
      <c r="AO4" s="1">
        <f>SUM(O4:AN4)</f>
        <v>8</v>
      </c>
    </row>
    <row r="5" spans="1:41" ht="33.950000000000003" customHeight="1">
      <c r="A5" s="1">
        <f>SUM(A4+1)</f>
        <v>2</v>
      </c>
      <c r="B5" s="256">
        <v>2007</v>
      </c>
      <c r="C5" s="190" t="s">
        <v>311</v>
      </c>
      <c r="D5" s="257">
        <v>11</v>
      </c>
      <c r="E5" s="190" t="s">
        <v>312</v>
      </c>
      <c r="F5" s="257">
        <v>11</v>
      </c>
      <c r="G5" s="260">
        <f t="shared" si="2"/>
        <v>0</v>
      </c>
      <c r="H5" s="259" t="s">
        <v>17</v>
      </c>
      <c r="I5" s="315" t="s">
        <v>350</v>
      </c>
      <c r="J5" s="788"/>
      <c r="K5" s="263" t="s">
        <v>10</v>
      </c>
      <c r="L5" s="263" t="s">
        <v>11</v>
      </c>
      <c r="M5" s="263" t="s">
        <v>9</v>
      </c>
      <c r="N5" s="279" t="s">
        <v>17</v>
      </c>
      <c r="O5" s="360"/>
      <c r="P5" s="360"/>
      <c r="Q5" s="358">
        <v>1</v>
      </c>
      <c r="R5" s="358">
        <v>1</v>
      </c>
      <c r="S5" s="358">
        <v>1</v>
      </c>
      <c r="T5" s="360"/>
      <c r="U5" s="358">
        <v>1</v>
      </c>
      <c r="V5" s="360"/>
      <c r="W5" s="360"/>
      <c r="X5" s="360"/>
      <c r="Y5" s="358">
        <v>1</v>
      </c>
      <c r="Z5" s="360"/>
      <c r="AA5" s="360"/>
      <c r="AB5" s="360"/>
      <c r="AC5" s="360"/>
      <c r="AD5" s="358">
        <v>1</v>
      </c>
      <c r="AE5" s="360"/>
      <c r="AF5" s="360"/>
      <c r="AG5" s="360"/>
      <c r="AH5" s="358">
        <v>1</v>
      </c>
      <c r="AI5" s="360"/>
      <c r="AJ5" s="360"/>
      <c r="AK5" s="358">
        <v>1</v>
      </c>
      <c r="AL5" s="360"/>
      <c r="AM5" s="360"/>
      <c r="AN5" s="360"/>
      <c r="AO5" s="1">
        <f t="shared" ref="AO5:AO25" si="3">SUM(O5:AN5)</f>
        <v>8</v>
      </c>
    </row>
    <row r="6" spans="1:41" ht="33.950000000000003" customHeight="1">
      <c r="A6" s="1">
        <f t="shared" ref="A6:A25" si="4">SUM(A5+1)</f>
        <v>3</v>
      </c>
      <c r="B6" s="256">
        <v>2008</v>
      </c>
      <c r="C6" s="271" t="s">
        <v>311</v>
      </c>
      <c r="D6" s="272">
        <v>12</v>
      </c>
      <c r="E6" s="266" t="s">
        <v>312</v>
      </c>
      <c r="F6" s="267">
        <v>9</v>
      </c>
      <c r="G6" s="260">
        <f t="shared" si="2"/>
        <v>3</v>
      </c>
      <c r="H6" s="259">
        <f>SUM(D6/(D6+F6))</f>
        <v>0.5714285714285714</v>
      </c>
      <c r="I6" s="315" t="s">
        <v>350</v>
      </c>
      <c r="J6" s="786">
        <v>12</v>
      </c>
      <c r="K6" s="263" t="s">
        <v>12</v>
      </c>
      <c r="L6" s="263" t="s">
        <v>9</v>
      </c>
      <c r="M6" s="263" t="s">
        <v>3</v>
      </c>
      <c r="N6" s="279" t="s">
        <v>17</v>
      </c>
      <c r="O6" s="360"/>
      <c r="P6" s="360"/>
      <c r="Q6" s="358">
        <v>1</v>
      </c>
      <c r="R6" s="358">
        <v>1</v>
      </c>
      <c r="S6" s="358">
        <v>1</v>
      </c>
      <c r="T6" s="360"/>
      <c r="U6" s="358">
        <v>1</v>
      </c>
      <c r="V6" s="360"/>
      <c r="W6" s="360"/>
      <c r="X6" s="358">
        <v>1</v>
      </c>
      <c r="Y6" s="358">
        <v>1</v>
      </c>
      <c r="Z6" s="358">
        <v>1</v>
      </c>
      <c r="AA6" s="360"/>
      <c r="AB6" s="360"/>
      <c r="AC6" s="360"/>
      <c r="AD6" s="358">
        <v>1</v>
      </c>
      <c r="AE6" s="358">
        <v>1</v>
      </c>
      <c r="AF6" s="360"/>
      <c r="AG6" s="360"/>
      <c r="AH6" s="358">
        <v>1</v>
      </c>
      <c r="AI6" s="360"/>
      <c r="AJ6" s="358">
        <v>1</v>
      </c>
      <c r="AK6" s="358">
        <v>1</v>
      </c>
      <c r="AL6" s="360"/>
      <c r="AM6" s="360"/>
      <c r="AN6" s="360"/>
      <c r="AO6" s="1">
        <f t="shared" si="3"/>
        <v>12</v>
      </c>
    </row>
    <row r="7" spans="1:41" ht="33.950000000000003" customHeight="1">
      <c r="A7" s="1">
        <f t="shared" si="4"/>
        <v>4</v>
      </c>
      <c r="B7" s="256">
        <v>2009</v>
      </c>
      <c r="C7" s="271" t="s">
        <v>311</v>
      </c>
      <c r="D7" s="272">
        <v>14.5</v>
      </c>
      <c r="E7" s="266" t="s">
        <v>312</v>
      </c>
      <c r="F7" s="267">
        <v>12.5</v>
      </c>
      <c r="G7" s="260">
        <f t="shared" si="2"/>
        <v>2</v>
      </c>
      <c r="H7" s="259">
        <f>SUM(D7/(D7+F7))</f>
        <v>0.53703703703703709</v>
      </c>
      <c r="I7" s="315" t="s">
        <v>350</v>
      </c>
      <c r="J7" s="787"/>
      <c r="K7" s="263" t="s">
        <v>12</v>
      </c>
      <c r="L7" s="263" t="s">
        <v>13</v>
      </c>
      <c r="M7" s="263" t="s">
        <v>2</v>
      </c>
      <c r="N7" s="279" t="s">
        <v>17</v>
      </c>
      <c r="O7" s="360"/>
      <c r="P7" s="360"/>
      <c r="Q7" s="358">
        <v>1</v>
      </c>
      <c r="R7" s="358">
        <v>1</v>
      </c>
      <c r="S7" s="358">
        <v>1</v>
      </c>
      <c r="T7" s="360"/>
      <c r="U7" s="358">
        <v>1</v>
      </c>
      <c r="V7" s="360"/>
      <c r="W7" s="360"/>
      <c r="X7" s="360"/>
      <c r="Y7" s="358">
        <v>1</v>
      </c>
      <c r="Z7" s="358">
        <v>1</v>
      </c>
      <c r="AA7" s="358">
        <v>1</v>
      </c>
      <c r="AB7" s="360"/>
      <c r="AC7" s="358">
        <v>1</v>
      </c>
      <c r="AD7" s="358">
        <v>1</v>
      </c>
      <c r="AE7" s="360"/>
      <c r="AF7" s="360"/>
      <c r="AG7" s="360"/>
      <c r="AH7" s="358">
        <v>1</v>
      </c>
      <c r="AI7" s="360"/>
      <c r="AJ7" s="358">
        <v>1</v>
      </c>
      <c r="AK7" s="358">
        <v>1</v>
      </c>
      <c r="AL7" s="360"/>
      <c r="AM7" s="360"/>
      <c r="AN7" s="360"/>
      <c r="AO7" s="1">
        <f t="shared" si="3"/>
        <v>12</v>
      </c>
    </row>
    <row r="8" spans="1:41" ht="33.950000000000003" customHeight="1">
      <c r="A8" s="1">
        <f t="shared" si="4"/>
        <v>5</v>
      </c>
      <c r="B8" s="256">
        <v>2010</v>
      </c>
      <c r="C8" s="190" t="s">
        <v>309</v>
      </c>
      <c r="D8" s="257">
        <v>26.5</v>
      </c>
      <c r="E8" s="255" t="s">
        <v>310</v>
      </c>
      <c r="F8" s="257">
        <v>26.5</v>
      </c>
      <c r="G8" s="260">
        <f t="shared" si="2"/>
        <v>0</v>
      </c>
      <c r="H8" s="259" t="s">
        <v>17</v>
      </c>
      <c r="I8" s="315" t="s">
        <v>350</v>
      </c>
      <c r="J8" s="787"/>
      <c r="K8" s="263" t="s">
        <v>6</v>
      </c>
      <c r="L8" s="263" t="s">
        <v>3</v>
      </c>
      <c r="M8" s="263" t="s">
        <v>2</v>
      </c>
      <c r="N8" s="279" t="s">
        <v>17</v>
      </c>
      <c r="O8" s="360"/>
      <c r="P8" s="360"/>
      <c r="Q8" s="358">
        <v>1</v>
      </c>
      <c r="R8" s="358">
        <v>1</v>
      </c>
      <c r="S8" s="358">
        <v>1</v>
      </c>
      <c r="T8" s="360"/>
      <c r="U8" s="358">
        <v>1</v>
      </c>
      <c r="V8" s="360"/>
      <c r="W8" s="360"/>
      <c r="X8" s="360"/>
      <c r="Y8" s="358">
        <v>1</v>
      </c>
      <c r="Z8" s="358">
        <v>1</v>
      </c>
      <c r="AA8" s="360"/>
      <c r="AB8" s="360"/>
      <c r="AC8" s="358">
        <v>1</v>
      </c>
      <c r="AD8" s="358">
        <v>1</v>
      </c>
      <c r="AE8" s="360"/>
      <c r="AF8" s="360"/>
      <c r="AG8" s="360"/>
      <c r="AH8" s="358">
        <v>1</v>
      </c>
      <c r="AI8" s="360"/>
      <c r="AJ8" s="358">
        <v>1</v>
      </c>
      <c r="AK8" s="358">
        <v>1</v>
      </c>
      <c r="AL8" s="360"/>
      <c r="AM8" s="360"/>
      <c r="AN8" s="358">
        <v>1</v>
      </c>
      <c r="AO8" s="1">
        <f t="shared" si="3"/>
        <v>12</v>
      </c>
    </row>
    <row r="9" spans="1:41" ht="33.950000000000003" customHeight="1">
      <c r="A9" s="1">
        <f t="shared" si="4"/>
        <v>6</v>
      </c>
      <c r="B9" s="256">
        <v>2011</v>
      </c>
      <c r="C9" s="271" t="s">
        <v>307</v>
      </c>
      <c r="D9" s="272">
        <v>31</v>
      </c>
      <c r="E9" s="266" t="s">
        <v>308</v>
      </c>
      <c r="F9" s="267">
        <v>22</v>
      </c>
      <c r="G9" s="260">
        <f t="shared" si="2"/>
        <v>9</v>
      </c>
      <c r="H9" s="259">
        <f t="shared" ref="H9:H20" si="5">SUM(D9/(D9+F9))</f>
        <v>0.58490566037735847</v>
      </c>
      <c r="I9" s="315" t="s">
        <v>350</v>
      </c>
      <c r="J9" s="788"/>
      <c r="K9" s="263" t="s">
        <v>6</v>
      </c>
      <c r="L9" s="263" t="s">
        <v>45</v>
      </c>
      <c r="M9" s="263" t="s">
        <v>2</v>
      </c>
      <c r="N9" s="279" t="s">
        <v>17</v>
      </c>
      <c r="O9" s="360"/>
      <c r="P9" s="360"/>
      <c r="Q9" s="358">
        <v>1</v>
      </c>
      <c r="R9" s="358">
        <v>1</v>
      </c>
      <c r="S9" s="358">
        <v>1</v>
      </c>
      <c r="T9" s="358">
        <v>1</v>
      </c>
      <c r="U9" s="358">
        <v>1</v>
      </c>
      <c r="V9" s="360"/>
      <c r="W9" s="360"/>
      <c r="X9" s="360"/>
      <c r="Y9" s="360"/>
      <c r="Z9" s="358">
        <v>1</v>
      </c>
      <c r="AA9" s="358">
        <v>1</v>
      </c>
      <c r="AB9" s="360"/>
      <c r="AC9" s="358">
        <v>1</v>
      </c>
      <c r="AD9" s="358">
        <v>1</v>
      </c>
      <c r="AE9" s="360"/>
      <c r="AF9" s="360"/>
      <c r="AG9" s="360"/>
      <c r="AH9" s="358">
        <v>1</v>
      </c>
      <c r="AI9" s="360"/>
      <c r="AJ9" s="358">
        <v>1</v>
      </c>
      <c r="AK9" s="358">
        <v>1</v>
      </c>
      <c r="AL9" s="360"/>
      <c r="AM9" s="360"/>
      <c r="AN9" s="360"/>
      <c r="AO9" s="1">
        <f t="shared" si="3"/>
        <v>12</v>
      </c>
    </row>
    <row r="10" spans="1:41" ht="33.950000000000003" customHeight="1">
      <c r="A10" s="1">
        <f t="shared" si="4"/>
        <v>7</v>
      </c>
      <c r="B10" s="256">
        <v>2012</v>
      </c>
      <c r="C10" s="271" t="s">
        <v>305</v>
      </c>
      <c r="D10" s="272">
        <v>56.5</v>
      </c>
      <c r="E10" s="266" t="s">
        <v>306</v>
      </c>
      <c r="F10" s="267">
        <v>37.5</v>
      </c>
      <c r="G10" s="260">
        <f t="shared" si="2"/>
        <v>19</v>
      </c>
      <c r="H10" s="259">
        <f t="shared" si="5"/>
        <v>0.60106382978723405</v>
      </c>
      <c r="I10" s="315" t="s">
        <v>350</v>
      </c>
      <c r="J10" s="786">
        <v>16</v>
      </c>
      <c r="K10" s="263" t="s">
        <v>9</v>
      </c>
      <c r="L10" s="263" t="s">
        <v>58</v>
      </c>
      <c r="M10" s="263" t="s">
        <v>59</v>
      </c>
      <c r="N10" s="263" t="s">
        <v>6</v>
      </c>
      <c r="O10" s="360"/>
      <c r="P10" s="358">
        <v>1</v>
      </c>
      <c r="Q10" s="358">
        <v>1</v>
      </c>
      <c r="R10" s="360"/>
      <c r="S10" s="358">
        <v>1</v>
      </c>
      <c r="T10" s="358">
        <v>1</v>
      </c>
      <c r="U10" s="358">
        <v>1</v>
      </c>
      <c r="V10" s="360"/>
      <c r="W10" s="360"/>
      <c r="X10" s="358">
        <v>1</v>
      </c>
      <c r="Y10" s="358">
        <v>1</v>
      </c>
      <c r="Z10" s="358">
        <v>1</v>
      </c>
      <c r="AA10" s="358">
        <v>1</v>
      </c>
      <c r="AB10" s="360"/>
      <c r="AC10" s="358">
        <v>1</v>
      </c>
      <c r="AD10" s="358">
        <v>1</v>
      </c>
      <c r="AE10" s="360"/>
      <c r="AF10" s="360"/>
      <c r="AG10" s="360"/>
      <c r="AH10" s="358">
        <v>1</v>
      </c>
      <c r="AI10" s="358">
        <v>1</v>
      </c>
      <c r="AJ10" s="358">
        <v>1</v>
      </c>
      <c r="AK10" s="358">
        <v>1</v>
      </c>
      <c r="AL10" s="360"/>
      <c r="AM10" s="360"/>
      <c r="AN10" s="358">
        <v>1</v>
      </c>
      <c r="AO10" s="1">
        <f t="shared" si="3"/>
        <v>16</v>
      </c>
    </row>
    <row r="11" spans="1:41" ht="33.950000000000003" customHeight="1">
      <c r="A11" s="1">
        <f t="shared" si="4"/>
        <v>8</v>
      </c>
      <c r="B11" s="256">
        <v>2013</v>
      </c>
      <c r="C11" s="271" t="s">
        <v>303</v>
      </c>
      <c r="D11" s="272">
        <v>56</v>
      </c>
      <c r="E11" s="266" t="s">
        <v>304</v>
      </c>
      <c r="F11" s="267">
        <v>49</v>
      </c>
      <c r="G11" s="260">
        <f t="shared" si="2"/>
        <v>7</v>
      </c>
      <c r="H11" s="259">
        <f t="shared" si="5"/>
        <v>0.53333333333333333</v>
      </c>
      <c r="I11" s="315" t="s">
        <v>350</v>
      </c>
      <c r="J11" s="787"/>
      <c r="K11" s="263" t="s">
        <v>76</v>
      </c>
      <c r="L11" s="263" t="s">
        <v>59</v>
      </c>
      <c r="M11" s="263" t="s">
        <v>6</v>
      </c>
      <c r="N11" s="263" t="s">
        <v>2</v>
      </c>
      <c r="O11" s="360"/>
      <c r="P11" s="358">
        <v>1</v>
      </c>
      <c r="Q11" s="358">
        <v>1</v>
      </c>
      <c r="R11" s="358">
        <v>1</v>
      </c>
      <c r="S11" s="358">
        <v>1</v>
      </c>
      <c r="T11" s="358">
        <v>1</v>
      </c>
      <c r="U11" s="358">
        <v>1</v>
      </c>
      <c r="V11" s="360"/>
      <c r="W11" s="360"/>
      <c r="X11" s="358">
        <v>1</v>
      </c>
      <c r="Y11" s="360"/>
      <c r="Z11" s="358">
        <v>1</v>
      </c>
      <c r="AA11" s="358">
        <v>1</v>
      </c>
      <c r="AB11" s="360"/>
      <c r="AC11" s="358">
        <v>1</v>
      </c>
      <c r="AD11" s="358">
        <v>1</v>
      </c>
      <c r="AE11" s="360"/>
      <c r="AF11" s="360"/>
      <c r="AG11" s="360"/>
      <c r="AH11" s="358">
        <v>1</v>
      </c>
      <c r="AI11" s="358">
        <v>1</v>
      </c>
      <c r="AJ11" s="358">
        <v>1</v>
      </c>
      <c r="AK11" s="358">
        <v>1</v>
      </c>
      <c r="AL11" s="358">
        <v>1</v>
      </c>
      <c r="AM11" s="360"/>
      <c r="AN11" s="360"/>
      <c r="AO11" s="1">
        <f t="shared" si="3"/>
        <v>16</v>
      </c>
    </row>
    <row r="12" spans="1:41" ht="33.950000000000003" customHeight="1">
      <c r="A12" s="1">
        <f t="shared" si="4"/>
        <v>9</v>
      </c>
      <c r="B12" s="256">
        <v>2014</v>
      </c>
      <c r="C12" s="271" t="s">
        <v>302</v>
      </c>
      <c r="D12" s="272">
        <v>59</v>
      </c>
      <c r="E12" s="266" t="s">
        <v>303</v>
      </c>
      <c r="F12" s="267">
        <v>19</v>
      </c>
      <c r="G12" s="260">
        <f t="shared" si="2"/>
        <v>40</v>
      </c>
      <c r="H12" s="259">
        <f t="shared" si="5"/>
        <v>0.75641025641025639</v>
      </c>
      <c r="I12" s="315" t="s">
        <v>350</v>
      </c>
      <c r="J12" s="787"/>
      <c r="K12" s="263" t="s">
        <v>113</v>
      </c>
      <c r="L12" s="263" t="s">
        <v>112</v>
      </c>
      <c r="M12" s="263" t="s">
        <v>318</v>
      </c>
      <c r="N12" s="263" t="s">
        <v>224</v>
      </c>
      <c r="O12" s="360"/>
      <c r="P12" s="358">
        <v>1</v>
      </c>
      <c r="Q12" s="358">
        <v>1</v>
      </c>
      <c r="R12" s="360"/>
      <c r="S12" s="358">
        <v>1</v>
      </c>
      <c r="T12" s="358">
        <v>1</v>
      </c>
      <c r="U12" s="358">
        <v>1</v>
      </c>
      <c r="V12" s="358">
        <v>1</v>
      </c>
      <c r="W12" s="360"/>
      <c r="X12" s="358">
        <v>1</v>
      </c>
      <c r="Y12" s="358">
        <v>1</v>
      </c>
      <c r="Z12" s="358">
        <v>1</v>
      </c>
      <c r="AA12" s="358">
        <v>1</v>
      </c>
      <c r="AB12" s="360"/>
      <c r="AC12" s="358">
        <v>1</v>
      </c>
      <c r="AD12" s="358">
        <v>1</v>
      </c>
      <c r="AE12" s="360"/>
      <c r="AF12" s="360"/>
      <c r="AG12" s="360"/>
      <c r="AH12" s="358">
        <v>1</v>
      </c>
      <c r="AI12" s="358">
        <v>1</v>
      </c>
      <c r="AJ12" s="360"/>
      <c r="AK12" s="358">
        <v>1</v>
      </c>
      <c r="AL12" s="358">
        <v>1</v>
      </c>
      <c r="AM12" s="360"/>
      <c r="AN12" s="360"/>
      <c r="AO12" s="1">
        <f t="shared" si="3"/>
        <v>16</v>
      </c>
    </row>
    <row r="13" spans="1:41" ht="33.950000000000003" customHeight="1">
      <c r="A13" s="1">
        <f t="shared" si="4"/>
        <v>10</v>
      </c>
      <c r="B13" s="256">
        <v>2015</v>
      </c>
      <c r="C13" s="273" t="s">
        <v>300</v>
      </c>
      <c r="D13" s="272">
        <v>69</v>
      </c>
      <c r="E13" s="268" t="s">
        <v>301</v>
      </c>
      <c r="F13" s="267">
        <v>42</v>
      </c>
      <c r="G13" s="260">
        <f t="shared" si="2"/>
        <v>27</v>
      </c>
      <c r="H13" s="259">
        <f t="shared" si="5"/>
        <v>0.6216216216216216</v>
      </c>
      <c r="I13" s="315" t="s">
        <v>350</v>
      </c>
      <c r="J13" s="787"/>
      <c r="K13" s="263" t="s">
        <v>118</v>
      </c>
      <c r="L13" s="263" t="s">
        <v>151</v>
      </c>
      <c r="M13" s="263" t="s">
        <v>224</v>
      </c>
      <c r="N13" s="263" t="s">
        <v>120</v>
      </c>
      <c r="O13" s="360"/>
      <c r="P13" s="358">
        <v>1</v>
      </c>
      <c r="Q13" s="358">
        <v>1</v>
      </c>
      <c r="R13" s="360"/>
      <c r="S13" s="358">
        <v>1</v>
      </c>
      <c r="T13" s="358">
        <v>1</v>
      </c>
      <c r="U13" s="358">
        <v>1</v>
      </c>
      <c r="V13" s="358">
        <v>1</v>
      </c>
      <c r="W13" s="360"/>
      <c r="X13" s="360"/>
      <c r="Y13" s="360"/>
      <c r="Z13" s="358">
        <v>1</v>
      </c>
      <c r="AA13" s="358">
        <v>1</v>
      </c>
      <c r="AB13" s="360"/>
      <c r="AC13" s="358">
        <v>1</v>
      </c>
      <c r="AD13" s="358">
        <v>1</v>
      </c>
      <c r="AE13" s="360"/>
      <c r="AF13" s="360"/>
      <c r="AG13" s="358">
        <v>1</v>
      </c>
      <c r="AH13" s="358">
        <v>1</v>
      </c>
      <c r="AI13" s="358">
        <v>1</v>
      </c>
      <c r="AJ13" s="358">
        <v>1</v>
      </c>
      <c r="AK13" s="358">
        <v>1</v>
      </c>
      <c r="AL13" s="358">
        <v>1</v>
      </c>
      <c r="AM13" s="360"/>
      <c r="AN13" s="360"/>
      <c r="AO13" s="1">
        <f t="shared" si="3"/>
        <v>16</v>
      </c>
    </row>
    <row r="14" spans="1:41" ht="33.950000000000003" customHeight="1">
      <c r="A14" s="1">
        <f t="shared" si="4"/>
        <v>11</v>
      </c>
      <c r="B14" s="256">
        <v>2016</v>
      </c>
      <c r="C14" s="280" t="s">
        <v>296</v>
      </c>
      <c r="D14" s="272">
        <v>62.5</v>
      </c>
      <c r="E14" s="268" t="s">
        <v>297</v>
      </c>
      <c r="F14" s="267">
        <v>52.5</v>
      </c>
      <c r="G14" s="260">
        <f t="shared" si="2"/>
        <v>10</v>
      </c>
      <c r="H14" s="259">
        <f t="shared" si="5"/>
        <v>0.54347826086956519</v>
      </c>
      <c r="I14" s="315" t="s">
        <v>350</v>
      </c>
      <c r="J14" s="787"/>
      <c r="K14" s="263" t="s">
        <v>145</v>
      </c>
      <c r="L14" s="263" t="s">
        <v>143</v>
      </c>
      <c r="M14" s="263" t="s">
        <v>319</v>
      </c>
      <c r="N14" s="263" t="s">
        <v>318</v>
      </c>
      <c r="O14" s="360"/>
      <c r="P14" s="358">
        <v>1</v>
      </c>
      <c r="Q14" s="358">
        <v>1</v>
      </c>
      <c r="R14" s="360"/>
      <c r="S14" s="358">
        <v>1</v>
      </c>
      <c r="T14" s="358">
        <v>1</v>
      </c>
      <c r="U14" s="360"/>
      <c r="V14" s="358">
        <v>1</v>
      </c>
      <c r="W14" s="360"/>
      <c r="X14" s="360"/>
      <c r="Y14" s="360"/>
      <c r="Z14" s="358">
        <v>1</v>
      </c>
      <c r="AA14" s="358">
        <v>1</v>
      </c>
      <c r="AB14" s="360"/>
      <c r="AC14" s="358">
        <v>1</v>
      </c>
      <c r="AD14" s="358">
        <v>1</v>
      </c>
      <c r="AE14" s="360"/>
      <c r="AF14" s="358">
        <v>1</v>
      </c>
      <c r="AG14" s="360"/>
      <c r="AH14" s="358">
        <v>1</v>
      </c>
      <c r="AI14" s="358">
        <v>1</v>
      </c>
      <c r="AJ14" s="358">
        <v>1</v>
      </c>
      <c r="AK14" s="358">
        <v>1</v>
      </c>
      <c r="AL14" s="358">
        <v>1</v>
      </c>
      <c r="AM14" s="358">
        <v>1</v>
      </c>
      <c r="AN14" s="360"/>
      <c r="AO14" s="1">
        <f t="shared" si="3"/>
        <v>16</v>
      </c>
    </row>
    <row r="15" spans="1:41" ht="33.950000000000003" customHeight="1">
      <c r="A15" s="1">
        <f t="shared" si="4"/>
        <v>12</v>
      </c>
      <c r="B15" s="256">
        <v>2017</v>
      </c>
      <c r="C15" s="273" t="s">
        <v>295</v>
      </c>
      <c r="D15" s="272">
        <v>82</v>
      </c>
      <c r="E15" s="268" t="s">
        <v>298</v>
      </c>
      <c r="F15" s="267">
        <v>38</v>
      </c>
      <c r="G15" s="260">
        <f t="shared" si="2"/>
        <v>44</v>
      </c>
      <c r="H15" s="259">
        <f t="shared" si="5"/>
        <v>0.68333333333333335</v>
      </c>
      <c r="I15" s="315" t="s">
        <v>350</v>
      </c>
      <c r="J15" s="787"/>
      <c r="K15" s="263" t="s">
        <v>158</v>
      </c>
      <c r="L15" s="263" t="s">
        <v>320</v>
      </c>
      <c r="M15" s="263" t="s">
        <v>159</v>
      </c>
      <c r="N15" s="263" t="s">
        <v>160</v>
      </c>
      <c r="O15" s="360"/>
      <c r="P15" s="358">
        <v>1</v>
      </c>
      <c r="Q15" s="358">
        <v>1</v>
      </c>
      <c r="R15" s="360"/>
      <c r="S15" s="358">
        <v>1</v>
      </c>
      <c r="T15" s="358">
        <v>1</v>
      </c>
      <c r="U15" s="358">
        <v>1</v>
      </c>
      <c r="V15" s="358">
        <v>1</v>
      </c>
      <c r="W15" s="360"/>
      <c r="X15" s="360"/>
      <c r="Y15" s="360"/>
      <c r="Z15" s="358">
        <v>1</v>
      </c>
      <c r="AA15" s="358">
        <v>1</v>
      </c>
      <c r="AB15" s="360"/>
      <c r="AC15" s="358">
        <v>1</v>
      </c>
      <c r="AD15" s="358">
        <v>1</v>
      </c>
      <c r="AE15" s="360"/>
      <c r="AF15" s="358">
        <v>1</v>
      </c>
      <c r="AG15" s="360"/>
      <c r="AH15" s="358">
        <v>1</v>
      </c>
      <c r="AI15" s="358">
        <v>1</v>
      </c>
      <c r="AJ15" s="358">
        <v>1</v>
      </c>
      <c r="AK15" s="358">
        <v>1</v>
      </c>
      <c r="AL15" s="358">
        <v>1</v>
      </c>
      <c r="AM15" s="360"/>
      <c r="AN15" s="360"/>
      <c r="AO15" s="1">
        <f t="shared" si="3"/>
        <v>16</v>
      </c>
    </row>
    <row r="16" spans="1:41" ht="33.950000000000003" customHeight="1">
      <c r="A16" s="1">
        <f t="shared" si="4"/>
        <v>13</v>
      </c>
      <c r="B16" s="256">
        <v>2018</v>
      </c>
      <c r="C16" s="273" t="s">
        <v>294</v>
      </c>
      <c r="D16" s="272">
        <v>65</v>
      </c>
      <c r="E16" s="268" t="s">
        <v>197</v>
      </c>
      <c r="F16" s="267">
        <v>55</v>
      </c>
      <c r="G16" s="260">
        <f t="shared" si="2"/>
        <v>10</v>
      </c>
      <c r="H16" s="259">
        <f t="shared" si="5"/>
        <v>0.54166666666666663</v>
      </c>
      <c r="I16" s="315" t="s">
        <v>350</v>
      </c>
      <c r="J16" s="788"/>
      <c r="K16" s="263" t="s">
        <v>45</v>
      </c>
      <c r="L16" s="263" t="s">
        <v>186</v>
      </c>
      <c r="M16" s="263" t="s">
        <v>2</v>
      </c>
      <c r="N16" s="263" t="s">
        <v>185</v>
      </c>
      <c r="O16" s="361">
        <v>1</v>
      </c>
      <c r="P16" s="358">
        <v>1</v>
      </c>
      <c r="Q16" s="358">
        <v>1</v>
      </c>
      <c r="R16" s="360"/>
      <c r="S16" s="358">
        <v>1</v>
      </c>
      <c r="T16" s="358">
        <v>1</v>
      </c>
      <c r="U16" s="358">
        <v>1</v>
      </c>
      <c r="V16" s="358">
        <v>1</v>
      </c>
      <c r="W16" s="360"/>
      <c r="X16" s="360"/>
      <c r="Y16" s="360"/>
      <c r="Z16" s="358">
        <v>1</v>
      </c>
      <c r="AA16" s="360"/>
      <c r="AB16" s="360"/>
      <c r="AC16" s="358">
        <v>1</v>
      </c>
      <c r="AD16" s="358">
        <v>1</v>
      </c>
      <c r="AE16" s="360"/>
      <c r="AF16" s="358">
        <v>1</v>
      </c>
      <c r="AG16" s="360"/>
      <c r="AH16" s="358">
        <v>1</v>
      </c>
      <c r="AI16" s="358">
        <v>1</v>
      </c>
      <c r="AJ16" s="358">
        <v>1</v>
      </c>
      <c r="AK16" s="360"/>
      <c r="AL16" s="358">
        <v>1</v>
      </c>
      <c r="AM16" s="358">
        <v>1</v>
      </c>
      <c r="AN16" s="360"/>
      <c r="AO16" s="1">
        <f t="shared" si="3"/>
        <v>16</v>
      </c>
    </row>
    <row r="17" spans="1:41" ht="33.950000000000003" customHeight="1">
      <c r="A17" s="1">
        <f t="shared" si="4"/>
        <v>14</v>
      </c>
      <c r="B17" s="256">
        <v>2019</v>
      </c>
      <c r="C17" s="273" t="s">
        <v>292</v>
      </c>
      <c r="D17" s="272">
        <v>48.5</v>
      </c>
      <c r="E17" s="268" t="s">
        <v>293</v>
      </c>
      <c r="F17" s="267">
        <v>41.5</v>
      </c>
      <c r="G17" s="260">
        <f t="shared" si="2"/>
        <v>7</v>
      </c>
      <c r="H17" s="259">
        <f t="shared" si="5"/>
        <v>0.53888888888888886</v>
      </c>
      <c r="I17" s="315" t="s">
        <v>350</v>
      </c>
      <c r="J17" s="786">
        <v>12</v>
      </c>
      <c r="K17" s="263" t="s">
        <v>201</v>
      </c>
      <c r="L17" s="263" t="s">
        <v>143</v>
      </c>
      <c r="M17" s="263" t="s">
        <v>318</v>
      </c>
      <c r="N17" s="263" t="s">
        <v>2</v>
      </c>
      <c r="O17" s="360"/>
      <c r="P17" s="360"/>
      <c r="Q17" s="358">
        <v>1</v>
      </c>
      <c r="R17" s="360"/>
      <c r="S17" s="358">
        <v>1</v>
      </c>
      <c r="T17" s="358">
        <v>1</v>
      </c>
      <c r="U17" s="358">
        <v>1</v>
      </c>
      <c r="V17" s="360"/>
      <c r="W17" s="360"/>
      <c r="X17" s="360"/>
      <c r="Y17" s="360"/>
      <c r="Z17" s="358">
        <v>1</v>
      </c>
      <c r="AA17" s="360"/>
      <c r="AB17" s="360"/>
      <c r="AC17" s="358">
        <v>1</v>
      </c>
      <c r="AD17" s="358">
        <v>1</v>
      </c>
      <c r="AE17" s="360"/>
      <c r="AF17" s="358">
        <v>1</v>
      </c>
      <c r="AG17" s="360"/>
      <c r="AH17" s="358">
        <v>1</v>
      </c>
      <c r="AI17" s="358">
        <v>1</v>
      </c>
      <c r="AJ17" s="360"/>
      <c r="AK17" s="358">
        <v>1</v>
      </c>
      <c r="AL17" s="358">
        <v>1</v>
      </c>
      <c r="AM17" s="360"/>
      <c r="AN17" s="360"/>
      <c r="AO17" s="1">
        <f t="shared" si="3"/>
        <v>12</v>
      </c>
    </row>
    <row r="18" spans="1:41" ht="33.950000000000003" customHeight="1">
      <c r="A18" s="1">
        <f t="shared" si="4"/>
        <v>15</v>
      </c>
      <c r="B18" s="256">
        <v>2020</v>
      </c>
      <c r="C18" s="273" t="s">
        <v>290</v>
      </c>
      <c r="D18" s="272">
        <v>45.5</v>
      </c>
      <c r="E18" s="268" t="s">
        <v>291</v>
      </c>
      <c r="F18" s="267">
        <v>23.5</v>
      </c>
      <c r="G18" s="260">
        <f t="shared" si="2"/>
        <v>22</v>
      </c>
      <c r="H18" s="259">
        <f t="shared" si="5"/>
        <v>0.65942028985507251</v>
      </c>
      <c r="I18" s="315" t="s">
        <v>351</v>
      </c>
      <c r="J18" s="787"/>
      <c r="K18" s="263" t="s">
        <v>219</v>
      </c>
      <c r="L18" s="263" t="s">
        <v>221</v>
      </c>
      <c r="M18" s="263" t="s">
        <v>220</v>
      </c>
      <c r="N18" s="279" t="s">
        <v>17</v>
      </c>
      <c r="O18" s="361">
        <v>1</v>
      </c>
      <c r="P18" s="358">
        <v>1</v>
      </c>
      <c r="Q18" s="358">
        <v>1</v>
      </c>
      <c r="R18" s="360"/>
      <c r="S18" s="358">
        <v>1</v>
      </c>
      <c r="T18" s="358">
        <v>1</v>
      </c>
      <c r="U18" s="360"/>
      <c r="V18" s="358">
        <v>1</v>
      </c>
      <c r="W18" s="360"/>
      <c r="X18" s="360"/>
      <c r="Y18" s="360"/>
      <c r="Z18" s="358">
        <v>1</v>
      </c>
      <c r="AA18" s="360"/>
      <c r="AB18" s="360"/>
      <c r="AC18" s="358">
        <v>1</v>
      </c>
      <c r="AD18" s="358">
        <v>1</v>
      </c>
      <c r="AE18" s="360"/>
      <c r="AF18" s="360"/>
      <c r="AG18" s="360"/>
      <c r="AH18" s="358">
        <v>1</v>
      </c>
      <c r="AI18" s="358">
        <v>1</v>
      </c>
      <c r="AJ18" s="360"/>
      <c r="AK18" s="358">
        <v>1</v>
      </c>
      <c r="AL18" s="360"/>
      <c r="AM18" s="360"/>
      <c r="AN18" s="360"/>
      <c r="AO18" s="1">
        <f t="shared" si="3"/>
        <v>12</v>
      </c>
    </row>
    <row r="19" spans="1:41" ht="33.950000000000003" customHeight="1">
      <c r="A19" s="1">
        <f t="shared" si="4"/>
        <v>16</v>
      </c>
      <c r="B19" s="256">
        <v>2021</v>
      </c>
      <c r="C19" s="271" t="s">
        <v>288</v>
      </c>
      <c r="D19" s="272">
        <v>46.5</v>
      </c>
      <c r="E19" s="266" t="s">
        <v>289</v>
      </c>
      <c r="F19" s="267">
        <v>43.5</v>
      </c>
      <c r="G19" s="260">
        <f t="shared" si="2"/>
        <v>3</v>
      </c>
      <c r="H19" s="259">
        <f t="shared" si="5"/>
        <v>0.51666666666666672</v>
      </c>
      <c r="I19" s="315" t="s">
        <v>350</v>
      </c>
      <c r="J19" s="787"/>
      <c r="K19" s="263" t="s">
        <v>321</v>
      </c>
      <c r="L19" s="263" t="s">
        <v>151</v>
      </c>
      <c r="M19" s="263" t="s">
        <v>224</v>
      </c>
      <c r="N19" s="263" t="s">
        <v>2</v>
      </c>
      <c r="O19" s="361">
        <v>1</v>
      </c>
      <c r="P19" s="358">
        <v>1</v>
      </c>
      <c r="Q19" s="358">
        <v>1</v>
      </c>
      <c r="R19" s="360"/>
      <c r="S19" s="358">
        <v>1</v>
      </c>
      <c r="T19" s="358">
        <v>1</v>
      </c>
      <c r="U19" s="360"/>
      <c r="V19" s="358">
        <v>1</v>
      </c>
      <c r="W19" s="360"/>
      <c r="X19" s="360"/>
      <c r="Y19" s="360"/>
      <c r="Z19" s="358">
        <v>1</v>
      </c>
      <c r="AA19" s="360"/>
      <c r="AB19" s="360"/>
      <c r="AC19" s="358">
        <v>1</v>
      </c>
      <c r="AD19" s="358">
        <v>1</v>
      </c>
      <c r="AE19" s="360"/>
      <c r="AF19" s="360"/>
      <c r="AG19" s="360"/>
      <c r="AH19" s="358">
        <v>1</v>
      </c>
      <c r="AI19" s="358">
        <v>1</v>
      </c>
      <c r="AJ19" s="360"/>
      <c r="AK19" s="360"/>
      <c r="AL19" s="358">
        <v>1</v>
      </c>
      <c r="AM19" s="360"/>
      <c r="AN19" s="360"/>
      <c r="AO19" s="1">
        <f t="shared" si="3"/>
        <v>12</v>
      </c>
    </row>
    <row r="20" spans="1:41" ht="33.950000000000003" customHeight="1">
      <c r="A20" s="1">
        <f t="shared" si="4"/>
        <v>17</v>
      </c>
      <c r="B20" s="256">
        <v>2022</v>
      </c>
      <c r="C20" s="271" t="s">
        <v>325</v>
      </c>
      <c r="D20" s="272">
        <v>54</v>
      </c>
      <c r="E20" s="266" t="s">
        <v>324</v>
      </c>
      <c r="F20" s="267">
        <v>36</v>
      </c>
      <c r="G20" s="260">
        <f t="shared" ref="G20" si="6">SUM(D20-F20)</f>
        <v>18</v>
      </c>
      <c r="H20" s="259">
        <f t="shared" si="5"/>
        <v>0.6</v>
      </c>
      <c r="I20" s="315" t="s">
        <v>350</v>
      </c>
      <c r="J20" s="787"/>
      <c r="K20" s="263" t="s">
        <v>45</v>
      </c>
      <c r="L20" s="263" t="s">
        <v>318</v>
      </c>
      <c r="M20" s="263" t="s">
        <v>247</v>
      </c>
      <c r="N20" s="263" t="s">
        <v>2</v>
      </c>
      <c r="O20" s="360"/>
      <c r="P20" s="358">
        <v>1</v>
      </c>
      <c r="Q20" s="358">
        <v>1</v>
      </c>
      <c r="R20" s="360"/>
      <c r="S20" s="358">
        <v>1</v>
      </c>
      <c r="T20" s="358">
        <v>1</v>
      </c>
      <c r="U20" s="358">
        <v>1</v>
      </c>
      <c r="V20" s="358">
        <v>1</v>
      </c>
      <c r="W20" s="360"/>
      <c r="X20" s="360"/>
      <c r="Y20" s="360"/>
      <c r="Z20" s="358">
        <v>1</v>
      </c>
      <c r="AA20" s="360"/>
      <c r="AB20" s="360"/>
      <c r="AC20" s="358">
        <v>1</v>
      </c>
      <c r="AD20" s="358">
        <v>1</v>
      </c>
      <c r="AE20" s="360"/>
      <c r="AF20" s="360"/>
      <c r="AG20" s="360"/>
      <c r="AH20" s="358">
        <v>1</v>
      </c>
      <c r="AI20" s="358">
        <v>1</v>
      </c>
      <c r="AJ20" s="360"/>
      <c r="AK20" s="360"/>
      <c r="AL20" s="358">
        <v>1</v>
      </c>
      <c r="AM20" s="360"/>
      <c r="AN20" s="360"/>
      <c r="AO20" s="1">
        <f t="shared" si="3"/>
        <v>12</v>
      </c>
    </row>
    <row r="21" spans="1:41" ht="33.950000000000003" customHeight="1">
      <c r="A21" s="1">
        <f t="shared" si="4"/>
        <v>18</v>
      </c>
      <c r="B21" s="256" t="s">
        <v>372</v>
      </c>
      <c r="C21" s="271" t="s">
        <v>337</v>
      </c>
      <c r="D21" s="272">
        <v>36.5</v>
      </c>
      <c r="E21" s="266" t="s">
        <v>338</v>
      </c>
      <c r="F21" s="267">
        <v>26.5</v>
      </c>
      <c r="G21" s="260">
        <f t="shared" ref="G21:G23" si="7">SUM(D21-F21)</f>
        <v>10</v>
      </c>
      <c r="H21" s="259">
        <f t="shared" ref="H21" si="8">SUM(D21/(D21+F21))</f>
        <v>0.57936507936507942</v>
      </c>
      <c r="I21" s="315" t="s">
        <v>351</v>
      </c>
      <c r="J21" s="787"/>
      <c r="K21" s="263" t="s">
        <v>339</v>
      </c>
      <c r="L21" s="263" t="s">
        <v>340</v>
      </c>
      <c r="M21" s="263" t="s">
        <v>348</v>
      </c>
      <c r="N21" s="279" t="s">
        <v>17</v>
      </c>
      <c r="O21" s="360"/>
      <c r="P21" s="358">
        <v>1</v>
      </c>
      <c r="Q21" s="358">
        <v>1</v>
      </c>
      <c r="R21" s="360"/>
      <c r="S21" s="358">
        <v>1</v>
      </c>
      <c r="T21" s="358">
        <v>1</v>
      </c>
      <c r="U21" s="360"/>
      <c r="V21" s="358">
        <v>1</v>
      </c>
      <c r="W21" s="360"/>
      <c r="X21" s="360"/>
      <c r="Y21" s="358">
        <v>1</v>
      </c>
      <c r="Z21" s="358">
        <v>1</v>
      </c>
      <c r="AA21" s="360"/>
      <c r="AB21" s="358">
        <v>1</v>
      </c>
      <c r="AC21" s="358">
        <v>1</v>
      </c>
      <c r="AD21" s="360"/>
      <c r="AE21" s="360"/>
      <c r="AF21" s="360"/>
      <c r="AG21" s="360"/>
      <c r="AH21" s="358">
        <v>1</v>
      </c>
      <c r="AI21" s="358">
        <v>1</v>
      </c>
      <c r="AJ21" s="360"/>
      <c r="AK21" s="358">
        <v>1</v>
      </c>
      <c r="AL21" s="360"/>
      <c r="AM21" s="360"/>
      <c r="AN21" s="360"/>
      <c r="AO21" s="1">
        <f t="shared" si="3"/>
        <v>12</v>
      </c>
    </row>
    <row r="22" spans="1:41" ht="33.950000000000003" customHeight="1">
      <c r="A22" s="1">
        <f t="shared" si="4"/>
        <v>19</v>
      </c>
      <c r="B22" s="256">
        <v>2023</v>
      </c>
      <c r="C22" s="271" t="s">
        <v>354</v>
      </c>
      <c r="D22" s="272">
        <v>47</v>
      </c>
      <c r="E22" s="266" t="s">
        <v>353</v>
      </c>
      <c r="F22" s="267">
        <v>43</v>
      </c>
      <c r="G22" s="260">
        <f t="shared" si="7"/>
        <v>4</v>
      </c>
      <c r="H22" s="259">
        <f t="shared" ref="H22" si="9">SUM(D22/(D22+F22))</f>
        <v>0.52222222222222225</v>
      </c>
      <c r="I22" s="315" t="s">
        <v>350</v>
      </c>
      <c r="J22" s="787"/>
      <c r="K22" s="263" t="s">
        <v>112</v>
      </c>
      <c r="L22" s="263" t="s">
        <v>334</v>
      </c>
      <c r="M22" s="263" t="s">
        <v>120</v>
      </c>
      <c r="N22" s="317" t="s">
        <v>2</v>
      </c>
      <c r="O22" s="360"/>
      <c r="P22" s="358">
        <v>1</v>
      </c>
      <c r="Q22" s="358">
        <v>1</v>
      </c>
      <c r="R22" s="360"/>
      <c r="S22" s="358">
        <v>1</v>
      </c>
      <c r="T22" s="358">
        <v>1</v>
      </c>
      <c r="U22" s="358">
        <v>1</v>
      </c>
      <c r="V22" s="358">
        <v>1</v>
      </c>
      <c r="W22" s="360"/>
      <c r="X22" s="360"/>
      <c r="Y22" s="360"/>
      <c r="Z22" s="358">
        <v>1</v>
      </c>
      <c r="AA22" s="360"/>
      <c r="AB22" s="360"/>
      <c r="AC22" s="358">
        <v>1</v>
      </c>
      <c r="AD22" s="358">
        <v>1</v>
      </c>
      <c r="AE22" s="360"/>
      <c r="AF22" s="360"/>
      <c r="AG22" s="360"/>
      <c r="AH22" s="358">
        <v>1</v>
      </c>
      <c r="AI22" s="358">
        <v>1</v>
      </c>
      <c r="AJ22" s="360"/>
      <c r="AK22" s="358">
        <v>1</v>
      </c>
      <c r="AL22" s="360"/>
      <c r="AM22" s="360"/>
      <c r="AN22" s="360"/>
      <c r="AO22" s="1">
        <f t="shared" si="3"/>
        <v>12</v>
      </c>
    </row>
    <row r="23" spans="1:41" ht="33.950000000000003" customHeight="1">
      <c r="A23" s="1">
        <f t="shared" si="4"/>
        <v>20</v>
      </c>
      <c r="B23" s="256" t="s">
        <v>374</v>
      </c>
      <c r="C23" s="271" t="s">
        <v>376</v>
      </c>
      <c r="D23" s="272">
        <v>45</v>
      </c>
      <c r="E23" s="266" t="s">
        <v>377</v>
      </c>
      <c r="F23" s="267">
        <v>18</v>
      </c>
      <c r="G23" s="260">
        <f t="shared" si="7"/>
        <v>27</v>
      </c>
      <c r="H23" s="259">
        <f t="shared" ref="H23" si="10">SUM(D23/(D23+F23))</f>
        <v>0.7142857142857143</v>
      </c>
      <c r="I23" s="315" t="s">
        <v>351</v>
      </c>
      <c r="J23" s="787"/>
      <c r="K23" s="263" t="s">
        <v>378</v>
      </c>
      <c r="L23" s="263" t="s">
        <v>362</v>
      </c>
      <c r="M23" s="263" t="s">
        <v>221</v>
      </c>
      <c r="N23" s="279" t="s">
        <v>17</v>
      </c>
      <c r="O23" s="360"/>
      <c r="P23" s="358">
        <v>1</v>
      </c>
      <c r="Q23" s="358">
        <v>1</v>
      </c>
      <c r="R23" s="360"/>
      <c r="S23" s="358">
        <v>1</v>
      </c>
      <c r="T23" s="360"/>
      <c r="U23" s="358">
        <v>1</v>
      </c>
      <c r="V23" s="358">
        <v>1</v>
      </c>
      <c r="W23" s="358">
        <v>1</v>
      </c>
      <c r="X23" s="360"/>
      <c r="Y23" s="360"/>
      <c r="Z23" s="358">
        <v>1</v>
      </c>
      <c r="AA23" s="360"/>
      <c r="AB23" s="360"/>
      <c r="AC23" s="358">
        <v>1</v>
      </c>
      <c r="AD23" s="358">
        <v>1</v>
      </c>
      <c r="AE23" s="360"/>
      <c r="AF23" s="360"/>
      <c r="AG23" s="360"/>
      <c r="AH23" s="358">
        <v>1</v>
      </c>
      <c r="AI23" s="358">
        <v>1</v>
      </c>
      <c r="AJ23" s="360"/>
      <c r="AK23" s="358">
        <v>1</v>
      </c>
      <c r="AL23" s="360"/>
      <c r="AM23" s="360"/>
      <c r="AN23" s="360"/>
      <c r="AO23" s="1">
        <f t="shared" si="3"/>
        <v>12</v>
      </c>
    </row>
    <row r="24" spans="1:41" ht="33.950000000000003" customHeight="1">
      <c r="A24" s="1">
        <f t="shared" si="4"/>
        <v>21</v>
      </c>
      <c r="B24" s="256">
        <v>2024</v>
      </c>
      <c r="C24" s="271" t="s">
        <v>384</v>
      </c>
      <c r="D24" s="272">
        <v>48.5</v>
      </c>
      <c r="E24" s="266" t="s">
        <v>382</v>
      </c>
      <c r="F24" s="267">
        <v>41.5</v>
      </c>
      <c r="G24" s="260">
        <f t="shared" ref="G24" si="11">SUM(D24-F24)</f>
        <v>7</v>
      </c>
      <c r="H24" s="259">
        <f t="shared" ref="H24" si="12">SUM(D24/(D24+F24))</f>
        <v>0.53888888888888886</v>
      </c>
      <c r="I24" s="315" t="s">
        <v>350</v>
      </c>
      <c r="J24" s="787"/>
      <c r="K24" s="263" t="s">
        <v>369</v>
      </c>
      <c r="L24" s="263" t="s">
        <v>112</v>
      </c>
      <c r="M24" s="263" t="s">
        <v>318</v>
      </c>
      <c r="N24" s="317" t="s">
        <v>120</v>
      </c>
      <c r="O24" s="360"/>
      <c r="P24" s="358">
        <v>1</v>
      </c>
      <c r="Q24" s="358">
        <v>1</v>
      </c>
      <c r="R24" s="360"/>
      <c r="S24" s="358">
        <v>1</v>
      </c>
      <c r="T24" s="358">
        <v>1</v>
      </c>
      <c r="U24" s="360"/>
      <c r="V24" s="358">
        <v>1</v>
      </c>
      <c r="W24" s="360"/>
      <c r="X24" s="360"/>
      <c r="Y24" s="360"/>
      <c r="Z24" s="358">
        <v>1</v>
      </c>
      <c r="AA24" s="360"/>
      <c r="AB24" s="360"/>
      <c r="AC24" s="358">
        <v>1</v>
      </c>
      <c r="AD24" s="358">
        <v>1</v>
      </c>
      <c r="AE24" s="360"/>
      <c r="AF24" s="360"/>
      <c r="AG24" s="360"/>
      <c r="AH24" s="358">
        <v>1</v>
      </c>
      <c r="AI24" s="358">
        <v>1</v>
      </c>
      <c r="AJ24" s="360"/>
      <c r="AK24" s="358">
        <v>1</v>
      </c>
      <c r="AL24" s="358">
        <v>1</v>
      </c>
      <c r="AM24" s="360"/>
      <c r="AN24" s="360"/>
      <c r="AO24" s="1">
        <f t="shared" si="3"/>
        <v>12</v>
      </c>
    </row>
    <row r="25" spans="1:41" ht="33.950000000000003" customHeight="1">
      <c r="A25" s="1">
        <f t="shared" si="4"/>
        <v>22</v>
      </c>
      <c r="B25" s="256">
        <v>2025</v>
      </c>
      <c r="C25" s="271" t="s">
        <v>400</v>
      </c>
      <c r="D25" s="272">
        <v>54</v>
      </c>
      <c r="E25" s="266" t="s">
        <v>495</v>
      </c>
      <c r="F25" s="267">
        <v>9</v>
      </c>
      <c r="G25" s="262">
        <f t="shared" ref="G25" si="13">SUM(D25-F25)</f>
        <v>45</v>
      </c>
      <c r="H25" s="261">
        <f t="shared" ref="H25" si="14">SUM(D25/(D25+F25))</f>
        <v>0.8571428571428571</v>
      </c>
      <c r="I25" s="315" t="s">
        <v>350</v>
      </c>
      <c r="J25" s="788"/>
      <c r="K25" s="263" t="s">
        <v>76</v>
      </c>
      <c r="L25" s="263" t="s">
        <v>393</v>
      </c>
      <c r="M25" s="263" t="s">
        <v>394</v>
      </c>
      <c r="N25" s="263" t="s">
        <v>318</v>
      </c>
      <c r="O25" s="360"/>
      <c r="P25" s="358">
        <v>1</v>
      </c>
      <c r="Q25" s="358">
        <v>1</v>
      </c>
      <c r="R25" s="360"/>
      <c r="S25" s="358">
        <v>1</v>
      </c>
      <c r="T25" s="358">
        <v>1</v>
      </c>
      <c r="U25" s="358">
        <v>1</v>
      </c>
      <c r="V25" s="358">
        <v>1</v>
      </c>
      <c r="W25" s="360"/>
      <c r="X25" s="360"/>
      <c r="Y25" s="360"/>
      <c r="Z25" s="358">
        <v>1</v>
      </c>
      <c r="AA25" s="360"/>
      <c r="AB25" s="360"/>
      <c r="AC25" s="360"/>
      <c r="AD25" s="358">
        <v>1</v>
      </c>
      <c r="AE25" s="360"/>
      <c r="AF25" s="360"/>
      <c r="AG25" s="360"/>
      <c r="AH25" s="358">
        <v>1</v>
      </c>
      <c r="AI25" s="358">
        <v>1</v>
      </c>
      <c r="AJ25" s="360"/>
      <c r="AK25" s="358">
        <v>1</v>
      </c>
      <c r="AL25" s="358">
        <v>1</v>
      </c>
      <c r="AM25" s="360"/>
      <c r="AN25" s="360"/>
      <c r="AO25" s="1">
        <f t="shared" si="3"/>
        <v>12</v>
      </c>
    </row>
    <row r="26" spans="1:41" ht="33.950000000000003" customHeight="1"/>
    <row r="27" spans="1:41" ht="33.950000000000003" customHeight="1"/>
    <row r="28" spans="1:41" ht="33.950000000000003" customHeight="1"/>
    <row r="29" spans="1:41" ht="33.950000000000003" customHeight="1"/>
  </sheetData>
  <mergeCells count="7">
    <mergeCell ref="J10:J16"/>
    <mergeCell ref="J17:J25"/>
    <mergeCell ref="K2:N2"/>
    <mergeCell ref="B1:N1"/>
    <mergeCell ref="O1:AN1"/>
    <mergeCell ref="J4:J5"/>
    <mergeCell ref="J6:J9"/>
  </mergeCells>
  <pageMargins left="0.25" right="0.25" top="0.75" bottom="0.75" header="0.3" footer="0.3"/>
  <pageSetup scale="67" orientation="landscape" horizontalDpi="0" verticalDpi="0" r:id="rId1"/>
  <headerFooter>
    <oddHeader>&amp;C&amp;"Calibri"&amp;10&amp;K000000 Internal Use Only&amp;1#_x000D_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35CB9-1FB8-4BAB-90F0-9BA6961B8184}">
  <sheetPr>
    <tabColor rgb="FF0070C0"/>
    <pageSetUpPr fitToPage="1"/>
  </sheetPr>
  <dimension ref="B1:AH45"/>
  <sheetViews>
    <sheetView showGridLines="0" zoomScale="80" zoomScaleNormal="80" workbookViewId="0">
      <selection activeCell="AH17" sqref="AH17"/>
    </sheetView>
  </sheetViews>
  <sheetFormatPr defaultRowHeight="15"/>
  <cols>
    <col min="2" max="2" width="14.42578125" style="246" customWidth="1"/>
    <col min="3" max="3" width="4.28515625" bestFit="1" customWidth="1"/>
    <col min="4" max="4" width="3.85546875" bestFit="1" customWidth="1"/>
    <col min="5" max="6" width="4.28515625" bestFit="1" customWidth="1"/>
    <col min="7" max="7" width="3.85546875" bestFit="1" customWidth="1"/>
    <col min="8" max="9" width="4.28515625" bestFit="1" customWidth="1"/>
    <col min="10" max="10" width="4.28515625" customWidth="1"/>
    <col min="11" max="14" width="4.28515625" bestFit="1" customWidth="1"/>
    <col min="15" max="24" width="4.28515625" customWidth="1"/>
    <col min="25" max="25" width="2.42578125" customWidth="1"/>
    <col min="26" max="26" width="7.85546875" customWidth="1"/>
    <col min="27" max="29" width="6.42578125" style="250" customWidth="1"/>
    <col min="30" max="32" width="10.28515625" style="250" customWidth="1"/>
    <col min="33" max="33" width="3.7109375" customWidth="1"/>
    <col min="34" max="34" width="8.5703125" customWidth="1"/>
  </cols>
  <sheetData>
    <row r="1" spans="2:34" ht="54.75" customHeight="1">
      <c r="B1" s="792" t="s">
        <v>323</v>
      </c>
      <c r="C1" s="792"/>
      <c r="D1" s="792"/>
      <c r="E1" s="792"/>
      <c r="F1" s="792"/>
      <c r="G1" s="792"/>
      <c r="H1" s="792"/>
      <c r="I1" s="792"/>
      <c r="J1" s="792"/>
      <c r="K1" s="792"/>
      <c r="L1" s="792"/>
      <c r="M1" s="792"/>
      <c r="N1" s="792"/>
      <c r="O1" s="792"/>
      <c r="P1" s="792"/>
      <c r="Q1" s="792"/>
      <c r="R1" s="792"/>
      <c r="S1" s="792"/>
      <c r="T1" s="792"/>
      <c r="U1" s="792"/>
      <c r="V1" s="792"/>
      <c r="W1" s="792"/>
      <c r="X1" s="792"/>
      <c r="Y1" s="792"/>
      <c r="Z1" s="792"/>
      <c r="AA1" s="792"/>
      <c r="AB1" s="792"/>
      <c r="AC1" s="792"/>
      <c r="AD1" s="792"/>
      <c r="AE1" s="792"/>
      <c r="AF1" s="792"/>
    </row>
    <row r="2" spans="2:34" ht="42.75" customHeight="1">
      <c r="B2" s="320" t="s">
        <v>54</v>
      </c>
      <c r="C2" s="364">
        <v>6</v>
      </c>
      <c r="D2" s="364">
        <v>7</v>
      </c>
      <c r="E2" s="364">
        <v>8</v>
      </c>
      <c r="F2" s="364">
        <v>9</v>
      </c>
      <c r="G2" s="364">
        <v>10</v>
      </c>
      <c r="H2" s="364">
        <v>11</v>
      </c>
      <c r="I2" s="364">
        <v>12</v>
      </c>
      <c r="J2" s="364">
        <v>13</v>
      </c>
      <c r="K2" s="364">
        <v>14</v>
      </c>
      <c r="L2" s="364">
        <v>15</v>
      </c>
      <c r="M2" s="364">
        <v>16</v>
      </c>
      <c r="N2" s="364">
        <v>17</v>
      </c>
      <c r="O2" s="364">
        <v>18</v>
      </c>
      <c r="P2" s="364">
        <v>19</v>
      </c>
      <c r="Q2" s="365">
        <v>20</v>
      </c>
      <c r="R2" s="364">
        <v>21</v>
      </c>
      <c r="S2" s="302" t="s">
        <v>345</v>
      </c>
      <c r="T2" s="303" t="s">
        <v>346</v>
      </c>
      <c r="U2" s="302" t="s">
        <v>359</v>
      </c>
      <c r="V2" s="303" t="s">
        <v>360</v>
      </c>
      <c r="W2" s="302" t="s">
        <v>383</v>
      </c>
      <c r="X2" s="302" t="s">
        <v>392</v>
      </c>
      <c r="Y2" s="321"/>
      <c r="Z2" s="251" t="s">
        <v>109</v>
      </c>
      <c r="AA2" s="251" t="s">
        <v>172</v>
      </c>
      <c r="AB2" s="251" t="s">
        <v>175</v>
      </c>
      <c r="AC2" s="251" t="s">
        <v>176</v>
      </c>
      <c r="AD2" s="252" t="s">
        <v>279</v>
      </c>
      <c r="AE2" s="252" t="s">
        <v>280</v>
      </c>
      <c r="AF2" s="252" t="s">
        <v>250</v>
      </c>
      <c r="AH2" s="252" t="s">
        <v>414</v>
      </c>
    </row>
    <row r="3" spans="2:34" ht="24.95" customHeight="1">
      <c r="B3" s="253" t="s">
        <v>32</v>
      </c>
      <c r="C3" s="304" t="s">
        <v>172</v>
      </c>
      <c r="D3" s="305" t="s">
        <v>176</v>
      </c>
      <c r="E3" s="304" t="s">
        <v>172</v>
      </c>
      <c r="F3" s="304" t="s">
        <v>172</v>
      </c>
      <c r="G3" s="305" t="s">
        <v>176</v>
      </c>
      <c r="H3" s="304" t="s">
        <v>172</v>
      </c>
      <c r="I3" s="304" t="s">
        <v>172</v>
      </c>
      <c r="J3" s="306" t="s">
        <v>175</v>
      </c>
      <c r="K3" s="304" t="s">
        <v>172</v>
      </c>
      <c r="L3" s="304" t="s">
        <v>172</v>
      </c>
      <c r="M3" s="306" t="s">
        <v>175</v>
      </c>
      <c r="N3" s="306" t="s">
        <v>175</v>
      </c>
      <c r="O3" s="306" t="s">
        <v>175</v>
      </c>
      <c r="P3" s="304" t="s">
        <v>172</v>
      </c>
      <c r="Q3" s="304" t="s">
        <v>172</v>
      </c>
      <c r="R3" s="304" t="s">
        <v>172</v>
      </c>
      <c r="S3" s="306" t="s">
        <v>175</v>
      </c>
      <c r="T3" s="304" t="s">
        <v>172</v>
      </c>
      <c r="U3" s="304" t="s">
        <v>172</v>
      </c>
      <c r="V3" s="306" t="s">
        <v>175</v>
      </c>
      <c r="W3" s="304" t="s">
        <v>172</v>
      </c>
      <c r="X3" s="304" t="s">
        <v>172</v>
      </c>
      <c r="Y3" s="132"/>
      <c r="Z3" s="319">
        <f t="shared" ref="Z3:Z28" si="0">SUM(AA3:AC3)</f>
        <v>22</v>
      </c>
      <c r="AA3" s="301">
        <v>14</v>
      </c>
      <c r="AB3" s="249">
        <v>6</v>
      </c>
      <c r="AC3" s="248">
        <v>2</v>
      </c>
      <c r="AD3" s="247">
        <v>3</v>
      </c>
      <c r="AE3" s="249">
        <v>3</v>
      </c>
      <c r="AF3" s="247" t="s">
        <v>281</v>
      </c>
      <c r="AH3" s="366">
        <f t="shared" ref="AH3:AH28" si="1">SUM(AA3/Z3)</f>
        <v>0.63636363636363635</v>
      </c>
    </row>
    <row r="4" spans="2:34" ht="24.95" customHeight="1">
      <c r="B4" s="253" t="s">
        <v>63</v>
      </c>
      <c r="C4" s="308"/>
      <c r="D4" s="308"/>
      <c r="E4" s="308"/>
      <c r="F4" s="309"/>
      <c r="G4" s="308"/>
      <c r="H4" s="310"/>
      <c r="I4" s="304" t="s">
        <v>172</v>
      </c>
      <c r="J4" s="304" t="s">
        <v>172</v>
      </c>
      <c r="K4" s="306" t="s">
        <v>175</v>
      </c>
      <c r="L4" s="306" t="s">
        <v>175</v>
      </c>
      <c r="M4" s="304" t="s">
        <v>172</v>
      </c>
      <c r="N4" s="304" t="s">
        <v>172</v>
      </c>
      <c r="O4" s="304" t="s">
        <v>172</v>
      </c>
      <c r="P4" s="310"/>
      <c r="Q4" s="304" t="s">
        <v>172</v>
      </c>
      <c r="R4" s="304" t="s">
        <v>172</v>
      </c>
      <c r="S4" s="304" t="s">
        <v>172</v>
      </c>
      <c r="T4" s="304" t="s">
        <v>172</v>
      </c>
      <c r="U4" s="304" t="s">
        <v>172</v>
      </c>
      <c r="V4" s="306" t="s">
        <v>175</v>
      </c>
      <c r="W4" s="304" t="s">
        <v>172</v>
      </c>
      <c r="X4" s="304" t="s">
        <v>172</v>
      </c>
      <c r="Y4" s="132"/>
      <c r="Z4" s="319">
        <f t="shared" si="0"/>
        <v>15</v>
      </c>
      <c r="AA4" s="247">
        <v>12</v>
      </c>
      <c r="AB4" s="249">
        <v>3</v>
      </c>
      <c r="AC4" s="248">
        <v>0</v>
      </c>
      <c r="AD4" s="301">
        <v>8</v>
      </c>
      <c r="AE4" s="249">
        <v>2</v>
      </c>
      <c r="AF4" s="247" t="s">
        <v>281</v>
      </c>
      <c r="AH4" s="367">
        <f t="shared" si="1"/>
        <v>0.8</v>
      </c>
    </row>
    <row r="5" spans="2:34" ht="24.95" customHeight="1">
      <c r="B5" s="253" t="s">
        <v>278</v>
      </c>
      <c r="C5" s="304" t="s">
        <v>172</v>
      </c>
      <c r="D5" s="305" t="s">
        <v>176</v>
      </c>
      <c r="E5" s="304" t="s">
        <v>172</v>
      </c>
      <c r="F5" s="304" t="s">
        <v>172</v>
      </c>
      <c r="G5" s="305" t="s">
        <v>176</v>
      </c>
      <c r="H5" s="304" t="s">
        <v>172</v>
      </c>
      <c r="I5" s="304" t="s">
        <v>172</v>
      </c>
      <c r="J5" s="306" t="s">
        <v>175</v>
      </c>
      <c r="K5" s="304" t="s">
        <v>172</v>
      </c>
      <c r="L5" s="304" t="s">
        <v>172</v>
      </c>
      <c r="M5" s="304" t="s">
        <v>172</v>
      </c>
      <c r="N5" s="306" t="s">
        <v>175</v>
      </c>
      <c r="O5" s="306" t="s">
        <v>175</v>
      </c>
      <c r="P5" s="304" t="s">
        <v>172</v>
      </c>
      <c r="Q5" s="304" t="s">
        <v>172</v>
      </c>
      <c r="R5" s="306" t="s">
        <v>175</v>
      </c>
      <c r="S5" s="306" t="s">
        <v>175</v>
      </c>
      <c r="T5" s="307"/>
      <c r="U5" s="304" t="s">
        <v>172</v>
      </c>
      <c r="V5" s="306" t="s">
        <v>175</v>
      </c>
      <c r="W5" s="306" t="s">
        <v>175</v>
      </c>
      <c r="X5" s="304" t="s">
        <v>172</v>
      </c>
      <c r="Y5" s="132"/>
      <c r="Z5" s="319">
        <f t="shared" si="0"/>
        <v>21</v>
      </c>
      <c r="AA5" s="247">
        <v>12</v>
      </c>
      <c r="AB5" s="249">
        <v>7</v>
      </c>
      <c r="AC5" s="248">
        <v>2</v>
      </c>
      <c r="AD5" s="247">
        <v>3</v>
      </c>
      <c r="AE5" s="249">
        <v>2</v>
      </c>
      <c r="AF5" s="247" t="s">
        <v>283</v>
      </c>
      <c r="AH5" s="366">
        <f t="shared" si="1"/>
        <v>0.5714285714285714</v>
      </c>
    </row>
    <row r="6" spans="2:34" ht="24.95" customHeight="1">
      <c r="B6" s="253" t="s">
        <v>47</v>
      </c>
      <c r="C6" s="308"/>
      <c r="D6" s="308"/>
      <c r="E6" s="308"/>
      <c r="F6" s="309"/>
      <c r="G6" s="308"/>
      <c r="H6" s="304" t="s">
        <v>172</v>
      </c>
      <c r="I6" s="304" t="s">
        <v>172</v>
      </c>
      <c r="J6" s="304" t="s">
        <v>172</v>
      </c>
      <c r="K6" s="306" t="s">
        <v>175</v>
      </c>
      <c r="L6" s="306" t="s">
        <v>175</v>
      </c>
      <c r="M6" s="306" t="s">
        <v>175</v>
      </c>
      <c r="N6" s="304" t="s">
        <v>172</v>
      </c>
      <c r="O6" s="304" t="s">
        <v>172</v>
      </c>
      <c r="P6" s="304" t="s">
        <v>172</v>
      </c>
      <c r="Q6" s="304" t="s">
        <v>172</v>
      </c>
      <c r="R6" s="304" t="s">
        <v>172</v>
      </c>
      <c r="S6" s="306" t="s">
        <v>175</v>
      </c>
      <c r="T6" s="306" t="s">
        <v>175</v>
      </c>
      <c r="U6" s="306" t="s">
        <v>175</v>
      </c>
      <c r="V6" s="307"/>
      <c r="W6" s="304" t="s">
        <v>172</v>
      </c>
      <c r="X6" s="304" t="s">
        <v>172</v>
      </c>
      <c r="Y6" s="132"/>
      <c r="Z6" s="319">
        <f t="shared" si="0"/>
        <v>16</v>
      </c>
      <c r="AA6" s="247">
        <v>10</v>
      </c>
      <c r="AB6" s="249">
        <v>6</v>
      </c>
      <c r="AC6" s="248">
        <v>0</v>
      </c>
      <c r="AD6" s="247">
        <v>5</v>
      </c>
      <c r="AE6" s="249">
        <v>3</v>
      </c>
      <c r="AF6" s="247" t="s">
        <v>281</v>
      </c>
      <c r="AH6" s="366">
        <f t="shared" si="1"/>
        <v>0.625</v>
      </c>
    </row>
    <row r="7" spans="2:34" ht="24.95" customHeight="1">
      <c r="B7" s="253" t="s">
        <v>40</v>
      </c>
      <c r="C7" s="308"/>
      <c r="D7" s="308"/>
      <c r="E7" s="306" t="s">
        <v>175</v>
      </c>
      <c r="F7" s="306" t="s">
        <v>175</v>
      </c>
      <c r="G7" s="305" t="s">
        <v>176</v>
      </c>
      <c r="H7" s="306" t="s">
        <v>175</v>
      </c>
      <c r="I7" s="304" t="s">
        <v>172</v>
      </c>
      <c r="J7" s="306" t="s">
        <v>175</v>
      </c>
      <c r="K7" s="304" t="s">
        <v>172</v>
      </c>
      <c r="L7" s="304" t="s">
        <v>172</v>
      </c>
      <c r="M7" s="306" t="s">
        <v>175</v>
      </c>
      <c r="N7" s="304" t="s">
        <v>172</v>
      </c>
      <c r="O7" s="304" t="s">
        <v>172</v>
      </c>
      <c r="P7" s="304" t="s">
        <v>172</v>
      </c>
      <c r="Q7" s="306" t="s">
        <v>175</v>
      </c>
      <c r="R7" s="304" t="s">
        <v>172</v>
      </c>
      <c r="S7" s="306" t="s">
        <v>175</v>
      </c>
      <c r="T7" s="306" t="s">
        <v>175</v>
      </c>
      <c r="U7" s="304" t="s">
        <v>172</v>
      </c>
      <c r="V7" s="304" t="s">
        <v>172</v>
      </c>
      <c r="W7" s="306" t="s">
        <v>175</v>
      </c>
      <c r="X7" s="304" t="s">
        <v>172</v>
      </c>
      <c r="Y7" s="132"/>
      <c r="Z7" s="319">
        <f t="shared" si="0"/>
        <v>20</v>
      </c>
      <c r="AA7" s="247">
        <v>10</v>
      </c>
      <c r="AB7" s="249">
        <v>9</v>
      </c>
      <c r="AC7" s="248">
        <v>1</v>
      </c>
      <c r="AD7" s="247">
        <v>3</v>
      </c>
      <c r="AE7" s="249">
        <v>2</v>
      </c>
      <c r="AF7" s="247" t="s">
        <v>283</v>
      </c>
      <c r="AH7" s="366">
        <f t="shared" si="1"/>
        <v>0.5</v>
      </c>
    </row>
    <row r="8" spans="2:34" ht="24.95" customHeight="1">
      <c r="B8" s="253" t="s">
        <v>37</v>
      </c>
      <c r="C8" s="306" t="s">
        <v>175</v>
      </c>
      <c r="D8" s="305" t="s">
        <v>176</v>
      </c>
      <c r="E8" s="306" t="s">
        <v>175</v>
      </c>
      <c r="F8" s="306" t="s">
        <v>175</v>
      </c>
      <c r="G8" s="305" t="s">
        <v>176</v>
      </c>
      <c r="H8" s="304" t="s">
        <v>172</v>
      </c>
      <c r="I8" s="306" t="s">
        <v>175</v>
      </c>
      <c r="J8" s="306" t="s">
        <v>175</v>
      </c>
      <c r="K8" s="304" t="s">
        <v>172</v>
      </c>
      <c r="L8" s="304" t="s">
        <v>172</v>
      </c>
      <c r="M8" s="304" t="s">
        <v>172</v>
      </c>
      <c r="N8" s="306" t="s">
        <v>175</v>
      </c>
      <c r="O8" s="306" t="s">
        <v>175</v>
      </c>
      <c r="P8" s="304" t="s">
        <v>172</v>
      </c>
      <c r="Q8" s="304" t="s">
        <v>172</v>
      </c>
      <c r="R8" s="304" t="s">
        <v>172</v>
      </c>
      <c r="S8" s="304" t="s">
        <v>172</v>
      </c>
      <c r="T8" s="304" t="s">
        <v>172</v>
      </c>
      <c r="U8" s="306" t="s">
        <v>175</v>
      </c>
      <c r="V8" s="304" t="s">
        <v>172</v>
      </c>
      <c r="W8" s="306" t="s">
        <v>175</v>
      </c>
      <c r="X8" s="306" t="s">
        <v>175</v>
      </c>
      <c r="Y8" s="132"/>
      <c r="Z8" s="319">
        <f t="shared" si="0"/>
        <v>22</v>
      </c>
      <c r="AA8" s="247">
        <v>10</v>
      </c>
      <c r="AB8" s="249">
        <v>10</v>
      </c>
      <c r="AC8" s="248">
        <v>2</v>
      </c>
      <c r="AD8" s="247">
        <v>5</v>
      </c>
      <c r="AE8" s="249">
        <v>2</v>
      </c>
      <c r="AF8" s="249" t="s">
        <v>282</v>
      </c>
      <c r="AH8" s="366">
        <f t="shared" si="1"/>
        <v>0.45454545454545453</v>
      </c>
    </row>
    <row r="9" spans="2:34" ht="24.95" customHeight="1">
      <c r="B9" s="253" t="s">
        <v>66</v>
      </c>
      <c r="C9" s="308"/>
      <c r="D9" s="308"/>
      <c r="E9" s="308"/>
      <c r="F9" s="309"/>
      <c r="G9" s="308"/>
      <c r="H9" s="310"/>
      <c r="I9" s="310"/>
      <c r="J9" s="310"/>
      <c r="K9" s="304" t="s">
        <v>172</v>
      </c>
      <c r="L9" s="304" t="s">
        <v>172</v>
      </c>
      <c r="M9" s="304" t="s">
        <v>172</v>
      </c>
      <c r="N9" s="304" t="s">
        <v>172</v>
      </c>
      <c r="O9" s="304" t="s">
        <v>172</v>
      </c>
      <c r="P9" s="310"/>
      <c r="Q9" s="306" t="s">
        <v>175</v>
      </c>
      <c r="R9" s="306" t="s">
        <v>175</v>
      </c>
      <c r="S9" s="306" t="s">
        <v>175</v>
      </c>
      <c r="T9" s="306" t="s">
        <v>175</v>
      </c>
      <c r="U9" s="306" t="s">
        <v>175</v>
      </c>
      <c r="V9" s="306" t="s">
        <v>175</v>
      </c>
      <c r="W9" s="304" t="s">
        <v>172</v>
      </c>
      <c r="X9" s="304" t="s">
        <v>172</v>
      </c>
      <c r="Y9" s="132"/>
      <c r="Z9" s="319">
        <f t="shared" si="0"/>
        <v>13</v>
      </c>
      <c r="AA9" s="247">
        <v>7</v>
      </c>
      <c r="AB9" s="249">
        <v>6</v>
      </c>
      <c r="AC9" s="248">
        <v>0</v>
      </c>
      <c r="AD9" s="247">
        <v>5</v>
      </c>
      <c r="AE9" s="249">
        <v>6</v>
      </c>
      <c r="AF9" s="247" t="s">
        <v>281</v>
      </c>
      <c r="AH9" s="366">
        <f t="shared" si="1"/>
        <v>0.53846153846153844</v>
      </c>
    </row>
    <row r="10" spans="2:34" ht="24.95" customHeight="1">
      <c r="B10" s="253" t="s">
        <v>65</v>
      </c>
      <c r="C10" s="308"/>
      <c r="D10" s="308"/>
      <c r="E10" s="308"/>
      <c r="F10" s="309"/>
      <c r="G10" s="308"/>
      <c r="H10" s="310"/>
      <c r="I10" s="304" t="s">
        <v>172</v>
      </c>
      <c r="J10" s="306" t="s">
        <v>175</v>
      </c>
      <c r="K10" s="304" t="s">
        <v>172</v>
      </c>
      <c r="L10" s="304" t="s">
        <v>172</v>
      </c>
      <c r="M10" s="304" t="s">
        <v>172</v>
      </c>
      <c r="N10" s="306" t="s">
        <v>175</v>
      </c>
      <c r="O10" s="306" t="s">
        <v>175</v>
      </c>
      <c r="P10" s="306" t="s">
        <v>175</v>
      </c>
      <c r="Q10" s="306" t="s">
        <v>175</v>
      </c>
      <c r="R10" s="306" t="s">
        <v>175</v>
      </c>
      <c r="S10" s="306" t="s">
        <v>175</v>
      </c>
      <c r="T10" s="304" t="s">
        <v>172</v>
      </c>
      <c r="U10" s="304" t="s">
        <v>172</v>
      </c>
      <c r="V10" s="304" t="s">
        <v>172</v>
      </c>
      <c r="W10" s="306" t="s">
        <v>175</v>
      </c>
      <c r="X10" s="306" t="s">
        <v>175</v>
      </c>
      <c r="Y10" s="132"/>
      <c r="Z10" s="319">
        <f t="shared" si="0"/>
        <v>16</v>
      </c>
      <c r="AA10" s="247">
        <v>7</v>
      </c>
      <c r="AB10" s="249">
        <v>9</v>
      </c>
      <c r="AC10" s="248">
        <v>0</v>
      </c>
      <c r="AD10" s="247">
        <v>3</v>
      </c>
      <c r="AE10" s="249">
        <v>6</v>
      </c>
      <c r="AF10" s="249" t="s">
        <v>282</v>
      </c>
      <c r="AH10" s="366">
        <f t="shared" si="1"/>
        <v>0.4375</v>
      </c>
    </row>
    <row r="11" spans="2:34" ht="24.95" customHeight="1">
      <c r="B11" s="253" t="s">
        <v>35</v>
      </c>
      <c r="C11" s="304" t="s">
        <v>172</v>
      </c>
      <c r="D11" s="305" t="s">
        <v>176</v>
      </c>
      <c r="E11" s="306" t="s">
        <v>175</v>
      </c>
      <c r="F11" s="306" t="s">
        <v>175</v>
      </c>
      <c r="G11" s="305" t="s">
        <v>176</v>
      </c>
      <c r="H11" s="304" t="s">
        <v>172</v>
      </c>
      <c r="I11" s="306" t="s">
        <v>175</v>
      </c>
      <c r="J11" s="306" t="s">
        <v>175</v>
      </c>
      <c r="K11" s="304" t="s">
        <v>172</v>
      </c>
      <c r="L11" s="304" t="s">
        <v>172</v>
      </c>
      <c r="M11" s="310"/>
      <c r="N11" s="306" t="s">
        <v>175</v>
      </c>
      <c r="O11" s="306" t="s">
        <v>175</v>
      </c>
      <c r="P11" s="304" t="s">
        <v>172</v>
      </c>
      <c r="Q11" s="310"/>
      <c r="R11" s="310"/>
      <c r="S11" s="304" t="s">
        <v>172</v>
      </c>
      <c r="T11" s="307"/>
      <c r="U11" s="306" t="s">
        <v>175</v>
      </c>
      <c r="V11" s="304" t="s">
        <v>172</v>
      </c>
      <c r="W11" s="307"/>
      <c r="X11" s="306" t="s">
        <v>175</v>
      </c>
      <c r="Y11" s="132"/>
      <c r="Z11" s="319">
        <f t="shared" si="0"/>
        <v>17</v>
      </c>
      <c r="AA11" s="247">
        <v>7</v>
      </c>
      <c r="AB11" s="249">
        <v>8</v>
      </c>
      <c r="AC11" s="248">
        <v>2</v>
      </c>
      <c r="AD11" s="247">
        <v>2</v>
      </c>
      <c r="AE11" s="249">
        <v>2</v>
      </c>
      <c r="AF11" s="249" t="s">
        <v>284</v>
      </c>
      <c r="AH11" s="366">
        <f t="shared" si="1"/>
        <v>0.41176470588235292</v>
      </c>
    </row>
    <row r="12" spans="2:34" ht="24.95" customHeight="1">
      <c r="B12" s="253" t="s">
        <v>31</v>
      </c>
      <c r="C12" s="308"/>
      <c r="D12" s="308"/>
      <c r="E12" s="308"/>
      <c r="F12" s="304" t="s">
        <v>172</v>
      </c>
      <c r="G12" s="308"/>
      <c r="H12" s="306" t="s">
        <v>175</v>
      </c>
      <c r="I12" s="304" t="s">
        <v>172</v>
      </c>
      <c r="J12" s="306" t="s">
        <v>175</v>
      </c>
      <c r="K12" s="304" t="s">
        <v>172</v>
      </c>
      <c r="L12" s="304" t="s">
        <v>172</v>
      </c>
      <c r="M12" s="304" t="s">
        <v>172</v>
      </c>
      <c r="N12" s="304" t="s">
        <v>172</v>
      </c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132"/>
      <c r="Z12" s="319">
        <f t="shared" si="0"/>
        <v>8</v>
      </c>
      <c r="AA12" s="247">
        <v>6</v>
      </c>
      <c r="AB12" s="249">
        <v>2</v>
      </c>
      <c r="AC12" s="248">
        <v>0</v>
      </c>
      <c r="AD12" s="247">
        <v>4</v>
      </c>
      <c r="AE12" s="249">
        <v>1</v>
      </c>
      <c r="AF12" s="247" t="s">
        <v>285</v>
      </c>
      <c r="AH12" s="366">
        <f t="shared" si="1"/>
        <v>0.75</v>
      </c>
    </row>
    <row r="13" spans="2:34" ht="24.95" customHeight="1">
      <c r="B13" s="253" t="s">
        <v>33</v>
      </c>
      <c r="C13" s="304" t="s">
        <v>172</v>
      </c>
      <c r="D13" s="305" t="s">
        <v>176</v>
      </c>
      <c r="E13" s="304" t="s">
        <v>172</v>
      </c>
      <c r="F13" s="304" t="s">
        <v>172</v>
      </c>
      <c r="G13" s="305" t="s">
        <v>176</v>
      </c>
      <c r="H13" s="310"/>
      <c r="I13" s="304" t="s">
        <v>172</v>
      </c>
      <c r="J13" s="310"/>
      <c r="K13" s="306" t="s">
        <v>175</v>
      </c>
      <c r="L13" s="310"/>
      <c r="M13" s="310"/>
      <c r="N13" s="310"/>
      <c r="O13" s="310"/>
      <c r="P13" s="310"/>
      <c r="Q13" s="310"/>
      <c r="R13" s="310"/>
      <c r="S13" s="310"/>
      <c r="T13" s="304" t="s">
        <v>172</v>
      </c>
      <c r="U13" s="307"/>
      <c r="V13" s="307"/>
      <c r="W13" s="307"/>
      <c r="X13" s="307"/>
      <c r="Y13" s="132"/>
      <c r="Z13" s="319">
        <f t="shared" si="0"/>
        <v>8</v>
      </c>
      <c r="AA13" s="247">
        <v>5</v>
      </c>
      <c r="AB13" s="249">
        <v>1</v>
      </c>
      <c r="AC13" s="248">
        <v>2</v>
      </c>
      <c r="AD13" s="247">
        <v>2</v>
      </c>
      <c r="AE13" s="249">
        <v>1</v>
      </c>
      <c r="AF13" s="247" t="s">
        <v>283</v>
      </c>
      <c r="AH13" s="366">
        <f t="shared" si="1"/>
        <v>0.625</v>
      </c>
    </row>
    <row r="14" spans="2:34" ht="24.95" customHeight="1">
      <c r="B14" s="253" t="s">
        <v>81</v>
      </c>
      <c r="C14" s="308"/>
      <c r="D14" s="308"/>
      <c r="E14" s="308"/>
      <c r="F14" s="309"/>
      <c r="G14" s="308"/>
      <c r="H14" s="310"/>
      <c r="I14" s="310"/>
      <c r="J14" s="304" t="s">
        <v>172</v>
      </c>
      <c r="K14" s="306" t="s">
        <v>175</v>
      </c>
      <c r="L14" s="306" t="s">
        <v>175</v>
      </c>
      <c r="M14" s="306" t="s">
        <v>175</v>
      </c>
      <c r="N14" s="304" t="s">
        <v>172</v>
      </c>
      <c r="O14" s="304" t="s">
        <v>172</v>
      </c>
      <c r="P14" s="306" t="s">
        <v>175</v>
      </c>
      <c r="Q14" s="310"/>
      <c r="R14" s="306" t="s">
        <v>175</v>
      </c>
      <c r="S14" s="304" t="s">
        <v>172</v>
      </c>
      <c r="T14" s="307"/>
      <c r="U14" s="307"/>
      <c r="V14" s="307"/>
      <c r="W14" s="304" t="s">
        <v>172</v>
      </c>
      <c r="X14" s="306" t="s">
        <v>175</v>
      </c>
      <c r="Y14" s="132"/>
      <c r="Z14" s="319">
        <f t="shared" si="0"/>
        <v>11</v>
      </c>
      <c r="AA14" s="247">
        <v>5</v>
      </c>
      <c r="AB14" s="249">
        <v>6</v>
      </c>
      <c r="AC14" s="248">
        <v>0</v>
      </c>
      <c r="AD14" s="247">
        <v>2</v>
      </c>
      <c r="AE14" s="249">
        <v>3</v>
      </c>
      <c r="AF14" s="249" t="s">
        <v>284</v>
      </c>
      <c r="AH14" s="366">
        <f t="shared" si="1"/>
        <v>0.45454545454545453</v>
      </c>
    </row>
    <row r="15" spans="2:34" ht="24.95" customHeight="1">
      <c r="B15" s="253" t="s">
        <v>50</v>
      </c>
      <c r="C15" s="308"/>
      <c r="D15" s="308"/>
      <c r="E15" s="308"/>
      <c r="F15" s="304" t="s">
        <v>172</v>
      </c>
      <c r="G15" s="305" t="s">
        <v>176</v>
      </c>
      <c r="H15" s="306" t="s">
        <v>175</v>
      </c>
      <c r="I15" s="306" t="s">
        <v>175</v>
      </c>
      <c r="J15" s="304" t="s">
        <v>172</v>
      </c>
      <c r="K15" s="306" t="s">
        <v>175</v>
      </c>
      <c r="L15" s="306" t="s">
        <v>175</v>
      </c>
      <c r="M15" s="306" t="s">
        <v>175</v>
      </c>
      <c r="N15" s="306" t="s">
        <v>175</v>
      </c>
      <c r="O15" s="306" t="s">
        <v>175</v>
      </c>
      <c r="P15" s="306" t="s">
        <v>175</v>
      </c>
      <c r="Q15" s="306" t="s">
        <v>175</v>
      </c>
      <c r="R15" s="306" t="s">
        <v>175</v>
      </c>
      <c r="S15" s="304" t="s">
        <v>172</v>
      </c>
      <c r="T15" s="306" t="s">
        <v>175</v>
      </c>
      <c r="U15" s="306" t="s">
        <v>175</v>
      </c>
      <c r="V15" s="306" t="s">
        <v>175</v>
      </c>
      <c r="W15" s="304" t="s">
        <v>172</v>
      </c>
      <c r="X15" s="310"/>
      <c r="Y15" s="132"/>
      <c r="Z15" s="319">
        <f t="shared" si="0"/>
        <v>18</v>
      </c>
      <c r="AA15" s="247">
        <v>4</v>
      </c>
      <c r="AB15" s="249">
        <v>13</v>
      </c>
      <c r="AC15" s="248">
        <v>1</v>
      </c>
      <c r="AD15" s="247">
        <v>1</v>
      </c>
      <c r="AE15" s="249">
        <v>8</v>
      </c>
      <c r="AF15" s="247" t="s">
        <v>283</v>
      </c>
      <c r="AH15" s="366">
        <f t="shared" si="1"/>
        <v>0.22222222222222221</v>
      </c>
    </row>
    <row r="16" spans="2:34" ht="24.95" customHeight="1">
      <c r="B16" s="253" t="s">
        <v>34</v>
      </c>
      <c r="C16" s="306" t="s">
        <v>175</v>
      </c>
      <c r="D16" s="305" t="s">
        <v>176</v>
      </c>
      <c r="E16" s="304" t="s">
        <v>172</v>
      </c>
      <c r="F16" s="304" t="s">
        <v>172</v>
      </c>
      <c r="G16" s="305" t="s">
        <v>176</v>
      </c>
      <c r="H16" s="306" t="s">
        <v>175</v>
      </c>
      <c r="I16" s="306" t="s">
        <v>175</v>
      </c>
      <c r="J16" s="306" t="s">
        <v>175</v>
      </c>
      <c r="K16" s="306" t="s">
        <v>175</v>
      </c>
      <c r="L16" s="306" t="s">
        <v>175</v>
      </c>
      <c r="M16" s="306" t="s">
        <v>175</v>
      </c>
      <c r="N16" s="306" t="s">
        <v>175</v>
      </c>
      <c r="O16" s="310"/>
      <c r="P16" s="306" t="s">
        <v>175</v>
      </c>
      <c r="Q16" s="306" t="s">
        <v>175</v>
      </c>
      <c r="R16" s="310"/>
      <c r="S16" s="310"/>
      <c r="T16" s="306" t="s">
        <v>175</v>
      </c>
      <c r="U16" s="304" t="s">
        <v>172</v>
      </c>
      <c r="V16" s="304" t="s">
        <v>172</v>
      </c>
      <c r="W16" s="306" t="s">
        <v>175</v>
      </c>
      <c r="X16" s="306" t="s">
        <v>175</v>
      </c>
      <c r="Y16" s="132"/>
      <c r="Z16" s="319">
        <f t="shared" si="0"/>
        <v>19</v>
      </c>
      <c r="AA16" s="247">
        <v>4</v>
      </c>
      <c r="AB16" s="249">
        <v>13</v>
      </c>
      <c r="AC16" s="248">
        <v>2</v>
      </c>
      <c r="AD16" s="247">
        <v>2</v>
      </c>
      <c r="AE16" s="301">
        <v>10</v>
      </c>
      <c r="AF16" s="249" t="s">
        <v>282</v>
      </c>
      <c r="AH16" s="366">
        <f t="shared" si="1"/>
        <v>0.21052631578947367</v>
      </c>
    </row>
    <row r="17" spans="2:34" ht="24.95" customHeight="1">
      <c r="B17" s="253" t="s">
        <v>38</v>
      </c>
      <c r="C17" s="306" t="s">
        <v>175</v>
      </c>
      <c r="D17" s="305" t="s">
        <v>176</v>
      </c>
      <c r="E17" s="306" t="s">
        <v>175</v>
      </c>
      <c r="F17" s="306" t="s">
        <v>175</v>
      </c>
      <c r="G17" s="305" t="s">
        <v>176</v>
      </c>
      <c r="H17" s="306" t="s">
        <v>175</v>
      </c>
      <c r="I17" s="306" t="s">
        <v>175</v>
      </c>
      <c r="J17" s="304" t="s">
        <v>172</v>
      </c>
      <c r="K17" s="306" t="s">
        <v>175</v>
      </c>
      <c r="L17" s="306" t="s">
        <v>175</v>
      </c>
      <c r="M17" s="304" t="s">
        <v>172</v>
      </c>
      <c r="N17" s="306" t="s">
        <v>175</v>
      </c>
      <c r="O17" s="306" t="s">
        <v>175</v>
      </c>
      <c r="P17" s="306" t="s">
        <v>175</v>
      </c>
      <c r="Q17" s="306" t="s">
        <v>175</v>
      </c>
      <c r="R17" s="306" t="s">
        <v>175</v>
      </c>
      <c r="S17" s="304" t="s">
        <v>172</v>
      </c>
      <c r="T17" s="304" t="s">
        <v>172</v>
      </c>
      <c r="U17" s="306" t="s">
        <v>175</v>
      </c>
      <c r="V17" s="306" t="s">
        <v>175</v>
      </c>
      <c r="W17" s="306" t="s">
        <v>175</v>
      </c>
      <c r="X17" s="306" t="s">
        <v>175</v>
      </c>
      <c r="Y17" s="132"/>
      <c r="Z17" s="319">
        <f t="shared" si="0"/>
        <v>22</v>
      </c>
      <c r="AA17" s="247">
        <v>4</v>
      </c>
      <c r="AB17" s="301">
        <v>16</v>
      </c>
      <c r="AC17" s="248">
        <v>2</v>
      </c>
      <c r="AD17" s="247">
        <v>2</v>
      </c>
      <c r="AE17" s="249">
        <v>5</v>
      </c>
      <c r="AF17" s="249" t="s">
        <v>430</v>
      </c>
      <c r="AH17" s="366">
        <f t="shared" si="1"/>
        <v>0.18181818181818182</v>
      </c>
    </row>
    <row r="18" spans="2:34" ht="24.95" customHeight="1">
      <c r="B18" s="253" t="s">
        <v>147</v>
      </c>
      <c r="C18" s="308"/>
      <c r="D18" s="308"/>
      <c r="E18" s="308"/>
      <c r="F18" s="309"/>
      <c r="G18" s="308"/>
      <c r="H18" s="310"/>
      <c r="I18" s="310"/>
      <c r="J18" s="310"/>
      <c r="K18" s="310"/>
      <c r="L18" s="310"/>
      <c r="M18" s="304" t="s">
        <v>172</v>
      </c>
      <c r="N18" s="304" t="s">
        <v>172</v>
      </c>
      <c r="O18" s="304" t="s">
        <v>172</v>
      </c>
      <c r="P18" s="306" t="s">
        <v>175</v>
      </c>
      <c r="Q18" s="310"/>
      <c r="R18" s="310"/>
      <c r="S18" s="310"/>
      <c r="T18" s="310"/>
      <c r="U18" s="310"/>
      <c r="V18" s="310"/>
      <c r="W18" s="310"/>
      <c r="X18" s="310"/>
      <c r="Y18" s="132"/>
      <c r="Z18" s="319">
        <f t="shared" si="0"/>
        <v>4</v>
      </c>
      <c r="AA18" s="247">
        <v>3</v>
      </c>
      <c r="AB18" s="249">
        <v>1</v>
      </c>
      <c r="AC18" s="248">
        <v>0</v>
      </c>
      <c r="AD18" s="247">
        <v>3</v>
      </c>
      <c r="AE18" s="249">
        <v>1</v>
      </c>
      <c r="AF18" s="249" t="s">
        <v>284</v>
      </c>
      <c r="AH18" s="366">
        <f t="shared" si="1"/>
        <v>0.75</v>
      </c>
    </row>
    <row r="19" spans="2:34" ht="24.95" customHeight="1">
      <c r="B19" s="253" t="s">
        <v>51</v>
      </c>
      <c r="C19" s="308"/>
      <c r="D19" s="308"/>
      <c r="E19" s="306" t="s">
        <v>175</v>
      </c>
      <c r="F19" s="306" t="s">
        <v>175</v>
      </c>
      <c r="G19" s="305" t="s">
        <v>176</v>
      </c>
      <c r="H19" s="306" t="s">
        <v>175</v>
      </c>
      <c r="I19" s="306" t="s">
        <v>175</v>
      </c>
      <c r="J19" s="304" t="s">
        <v>172</v>
      </c>
      <c r="K19" s="310"/>
      <c r="L19" s="306" t="s">
        <v>175</v>
      </c>
      <c r="M19" s="306" t="s">
        <v>175</v>
      </c>
      <c r="N19" s="304" t="s">
        <v>172</v>
      </c>
      <c r="O19" s="304" t="s">
        <v>172</v>
      </c>
      <c r="P19" s="310"/>
      <c r="Q19" s="310"/>
      <c r="R19" s="310"/>
      <c r="S19" s="310"/>
      <c r="T19" s="310"/>
      <c r="U19" s="310"/>
      <c r="V19" s="310"/>
      <c r="W19" s="310"/>
      <c r="X19" s="310"/>
      <c r="Y19" s="132"/>
      <c r="Z19" s="319">
        <f t="shared" si="0"/>
        <v>10</v>
      </c>
      <c r="AA19" s="247">
        <v>3</v>
      </c>
      <c r="AB19" s="249">
        <v>6</v>
      </c>
      <c r="AC19" s="248">
        <v>1</v>
      </c>
      <c r="AD19" s="247">
        <v>2</v>
      </c>
      <c r="AE19" s="249">
        <v>2</v>
      </c>
      <c r="AF19" s="247" t="s">
        <v>281</v>
      </c>
      <c r="AH19" s="366">
        <f t="shared" si="1"/>
        <v>0.3</v>
      </c>
    </row>
    <row r="20" spans="2:34" ht="24.95" customHeight="1">
      <c r="B20" s="253" t="s">
        <v>187</v>
      </c>
      <c r="C20" s="308"/>
      <c r="D20" s="308"/>
      <c r="E20" s="308"/>
      <c r="F20" s="309"/>
      <c r="G20" s="308"/>
      <c r="H20" s="310"/>
      <c r="I20" s="310"/>
      <c r="J20" s="310"/>
      <c r="K20" s="310"/>
      <c r="L20" s="310"/>
      <c r="M20" s="310"/>
      <c r="N20" s="310"/>
      <c r="O20" s="306" t="s">
        <v>175</v>
      </c>
      <c r="P20" s="310"/>
      <c r="Q20" s="304" t="s">
        <v>172</v>
      </c>
      <c r="R20" s="304" t="s">
        <v>172</v>
      </c>
      <c r="S20" s="310"/>
      <c r="T20" s="310"/>
      <c r="U20" s="310"/>
      <c r="V20" s="310"/>
      <c r="W20" s="310"/>
      <c r="X20" s="310"/>
      <c r="Y20" s="132"/>
      <c r="Z20" s="319">
        <f t="shared" si="0"/>
        <v>3</v>
      </c>
      <c r="AA20" s="247">
        <v>2</v>
      </c>
      <c r="AB20" s="249">
        <v>1</v>
      </c>
      <c r="AC20" s="248">
        <v>0</v>
      </c>
      <c r="AD20" s="247">
        <v>2</v>
      </c>
      <c r="AE20" s="249">
        <v>1</v>
      </c>
      <c r="AF20" s="247" t="s">
        <v>281</v>
      </c>
      <c r="AH20" s="366">
        <f t="shared" si="1"/>
        <v>0.66666666666666663</v>
      </c>
    </row>
    <row r="21" spans="2:34" ht="24.95" customHeight="1">
      <c r="B21" s="253" t="s">
        <v>36</v>
      </c>
      <c r="C21" s="308"/>
      <c r="D21" s="308"/>
      <c r="E21" s="304" t="s">
        <v>172</v>
      </c>
      <c r="F21" s="309"/>
      <c r="G21" s="308"/>
      <c r="H21" s="310"/>
      <c r="I21" s="306" t="s">
        <v>175</v>
      </c>
      <c r="J21" s="304" t="s">
        <v>172</v>
      </c>
      <c r="K21" s="306" t="s">
        <v>175</v>
      </c>
      <c r="L21" s="310"/>
      <c r="M21" s="310"/>
      <c r="N21" s="310"/>
      <c r="O21" s="310"/>
      <c r="P21" s="310"/>
      <c r="Q21" s="310"/>
      <c r="R21" s="310"/>
      <c r="S21" s="310"/>
      <c r="T21" s="310"/>
      <c r="U21" s="310"/>
      <c r="V21" s="310"/>
      <c r="W21" s="310"/>
      <c r="X21" s="310"/>
      <c r="Y21" s="132"/>
      <c r="Z21" s="319">
        <f t="shared" si="0"/>
        <v>4</v>
      </c>
      <c r="AA21" s="247">
        <v>2</v>
      </c>
      <c r="AB21" s="249">
        <v>2</v>
      </c>
      <c r="AC21" s="248">
        <v>0</v>
      </c>
      <c r="AD21" s="247">
        <v>1</v>
      </c>
      <c r="AE21" s="249">
        <v>1</v>
      </c>
      <c r="AF21" s="249" t="s">
        <v>284</v>
      </c>
      <c r="AH21" s="366">
        <f t="shared" si="1"/>
        <v>0.5</v>
      </c>
    </row>
    <row r="22" spans="2:34" ht="24.95" customHeight="1">
      <c r="B22" s="253" t="s">
        <v>41</v>
      </c>
      <c r="C22" s="306" t="s">
        <v>175</v>
      </c>
      <c r="D22" s="305" t="s">
        <v>176</v>
      </c>
      <c r="E22" s="306" t="s">
        <v>175</v>
      </c>
      <c r="F22" s="306" t="s">
        <v>175</v>
      </c>
      <c r="G22" s="305" t="s">
        <v>176</v>
      </c>
      <c r="H22" s="304" t="s">
        <v>172</v>
      </c>
      <c r="I22" s="310"/>
      <c r="J22" s="304" t="s">
        <v>172</v>
      </c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132"/>
      <c r="Z22" s="319">
        <f t="shared" si="0"/>
        <v>7</v>
      </c>
      <c r="AA22" s="247">
        <v>2</v>
      </c>
      <c r="AB22" s="249">
        <v>3</v>
      </c>
      <c r="AC22" s="248">
        <v>2</v>
      </c>
      <c r="AD22" s="247">
        <v>2</v>
      </c>
      <c r="AE22" s="249">
        <v>2</v>
      </c>
      <c r="AF22" s="247" t="s">
        <v>281</v>
      </c>
      <c r="AH22" s="366">
        <f t="shared" si="1"/>
        <v>0.2857142857142857</v>
      </c>
    </row>
    <row r="23" spans="2:34" ht="24.95" customHeight="1">
      <c r="B23" s="253" t="s">
        <v>277</v>
      </c>
      <c r="C23" s="308"/>
      <c r="D23" s="308"/>
      <c r="E23" s="304" t="s">
        <v>172</v>
      </c>
      <c r="F23" s="309"/>
      <c r="G23" s="308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132"/>
      <c r="Z23" s="319">
        <f t="shared" si="0"/>
        <v>1</v>
      </c>
      <c r="AA23" s="247">
        <v>1</v>
      </c>
      <c r="AB23" s="249">
        <v>0</v>
      </c>
      <c r="AC23" s="248">
        <v>0</v>
      </c>
      <c r="AD23" s="247">
        <v>1</v>
      </c>
      <c r="AE23" s="249">
        <v>0</v>
      </c>
      <c r="AF23" s="247" t="s">
        <v>283</v>
      </c>
      <c r="AH23" s="366">
        <f t="shared" si="1"/>
        <v>1</v>
      </c>
    </row>
    <row r="24" spans="2:34" ht="24.95" customHeight="1">
      <c r="B24" s="253" t="s">
        <v>361</v>
      </c>
      <c r="C24" s="308"/>
      <c r="D24" s="308"/>
      <c r="E24" s="308"/>
      <c r="F24" s="309"/>
      <c r="G24" s="308"/>
      <c r="H24" s="310"/>
      <c r="I24" s="310"/>
      <c r="J24" s="310"/>
      <c r="K24" s="310"/>
      <c r="L24" s="307"/>
      <c r="M24" s="310"/>
      <c r="N24" s="310"/>
      <c r="O24" s="310"/>
      <c r="P24" s="310"/>
      <c r="Q24" s="310"/>
      <c r="R24" s="310"/>
      <c r="S24" s="310"/>
      <c r="T24" s="310"/>
      <c r="U24" s="310"/>
      <c r="V24" s="304" t="s">
        <v>172</v>
      </c>
      <c r="W24" s="310"/>
      <c r="X24" s="310"/>
      <c r="Y24" s="132"/>
      <c r="Z24" s="319">
        <f t="shared" si="0"/>
        <v>1</v>
      </c>
      <c r="AA24" s="247">
        <v>1</v>
      </c>
      <c r="AB24" s="249">
        <v>0</v>
      </c>
      <c r="AC24" s="248">
        <v>0</v>
      </c>
      <c r="AD24" s="247">
        <v>1</v>
      </c>
      <c r="AE24" s="249">
        <v>0</v>
      </c>
      <c r="AF24" s="247" t="s">
        <v>283</v>
      </c>
      <c r="AH24" s="366">
        <f t="shared" si="1"/>
        <v>1</v>
      </c>
    </row>
    <row r="25" spans="2:34" ht="24.95" customHeight="1">
      <c r="B25" s="253" t="s">
        <v>149</v>
      </c>
      <c r="C25" s="308"/>
      <c r="D25" s="308"/>
      <c r="E25" s="308"/>
      <c r="F25" s="309"/>
      <c r="G25" s="308"/>
      <c r="H25" s="310"/>
      <c r="I25" s="310"/>
      <c r="J25" s="310"/>
      <c r="K25" s="310"/>
      <c r="L25" s="310"/>
      <c r="M25" s="306" t="s">
        <v>175</v>
      </c>
      <c r="N25" s="310"/>
      <c r="O25" s="304" t="s">
        <v>172</v>
      </c>
      <c r="P25" s="310"/>
      <c r="Q25" s="310"/>
      <c r="R25" s="310"/>
      <c r="S25" s="310"/>
      <c r="T25" s="310"/>
      <c r="U25" s="310"/>
      <c r="V25" s="310"/>
      <c r="W25" s="310"/>
      <c r="X25" s="310"/>
      <c r="Y25" s="132"/>
      <c r="Z25" s="319">
        <f t="shared" si="0"/>
        <v>2</v>
      </c>
      <c r="AA25" s="247">
        <v>1</v>
      </c>
      <c r="AB25" s="249">
        <v>1</v>
      </c>
      <c r="AC25" s="248">
        <v>0</v>
      </c>
      <c r="AD25" s="247">
        <v>1</v>
      </c>
      <c r="AE25" s="249">
        <v>1</v>
      </c>
      <c r="AF25" s="247" t="s">
        <v>283</v>
      </c>
      <c r="AH25" s="366">
        <f t="shared" si="1"/>
        <v>0.5</v>
      </c>
    </row>
    <row r="26" spans="2:34" ht="24.95" customHeight="1">
      <c r="B26" s="253" t="s">
        <v>341</v>
      </c>
      <c r="C26" s="308"/>
      <c r="D26" s="308"/>
      <c r="E26" s="308"/>
      <c r="F26" s="307"/>
      <c r="G26" s="308"/>
      <c r="H26" s="307"/>
      <c r="I26" s="307"/>
      <c r="J26" s="307"/>
      <c r="K26" s="307"/>
      <c r="L26" s="307"/>
      <c r="M26" s="307"/>
      <c r="N26" s="307"/>
      <c r="O26" s="310"/>
      <c r="P26" s="310"/>
      <c r="Q26" s="310"/>
      <c r="R26" s="310"/>
      <c r="S26" s="310"/>
      <c r="T26" s="306" t="s">
        <v>175</v>
      </c>
      <c r="U26" s="307"/>
      <c r="V26" s="307"/>
      <c r="W26" s="307"/>
      <c r="X26" s="307"/>
      <c r="Y26" s="132"/>
      <c r="Z26" s="319">
        <f t="shared" si="0"/>
        <v>1</v>
      </c>
      <c r="AA26" s="247">
        <v>0</v>
      </c>
      <c r="AB26" s="249">
        <v>1</v>
      </c>
      <c r="AC26" s="248">
        <v>0</v>
      </c>
      <c r="AD26" s="247">
        <v>0</v>
      </c>
      <c r="AE26" s="249">
        <v>1</v>
      </c>
      <c r="AF26" s="249" t="s">
        <v>284</v>
      </c>
      <c r="AH26" s="366">
        <f t="shared" si="1"/>
        <v>0</v>
      </c>
    </row>
    <row r="27" spans="2:34" ht="24.95" customHeight="1">
      <c r="B27" s="253" t="s">
        <v>121</v>
      </c>
      <c r="C27" s="308"/>
      <c r="D27" s="308"/>
      <c r="E27" s="308"/>
      <c r="F27" s="309"/>
      <c r="G27" s="308"/>
      <c r="H27" s="310"/>
      <c r="I27" s="310"/>
      <c r="J27" s="310"/>
      <c r="K27" s="310"/>
      <c r="L27" s="306" t="s">
        <v>175</v>
      </c>
      <c r="M27" s="310"/>
      <c r="N27" s="310"/>
      <c r="O27" s="310"/>
      <c r="P27" s="310"/>
      <c r="Q27" s="310"/>
      <c r="R27" s="310"/>
      <c r="S27" s="310"/>
      <c r="T27" s="310"/>
      <c r="U27" s="310"/>
      <c r="V27" s="310"/>
      <c r="W27" s="310"/>
      <c r="X27" s="310"/>
      <c r="Y27" s="132"/>
      <c r="Z27" s="319">
        <f t="shared" si="0"/>
        <v>1</v>
      </c>
      <c r="AA27" s="247">
        <v>0</v>
      </c>
      <c r="AB27" s="249">
        <v>1</v>
      </c>
      <c r="AC27" s="248">
        <v>0</v>
      </c>
      <c r="AD27" s="247">
        <v>0</v>
      </c>
      <c r="AE27" s="249">
        <v>1</v>
      </c>
      <c r="AF27" s="249" t="s">
        <v>284</v>
      </c>
      <c r="AH27" s="366">
        <f t="shared" si="1"/>
        <v>0</v>
      </c>
    </row>
    <row r="28" spans="2:34" ht="24.95" customHeight="1">
      <c r="B28" s="253" t="s">
        <v>52</v>
      </c>
      <c r="C28" s="308"/>
      <c r="D28" s="308"/>
      <c r="E28" s="308"/>
      <c r="F28" s="309"/>
      <c r="G28" s="305" t="s">
        <v>176</v>
      </c>
      <c r="H28" s="310"/>
      <c r="I28" s="306" t="s">
        <v>175</v>
      </c>
      <c r="J28" s="310"/>
      <c r="K28" s="310"/>
      <c r="L28" s="310"/>
      <c r="M28" s="310"/>
      <c r="N28" s="310"/>
      <c r="O28" s="310"/>
      <c r="P28" s="310"/>
      <c r="Q28" s="310"/>
      <c r="R28" s="310"/>
      <c r="S28" s="310"/>
      <c r="T28" s="310"/>
      <c r="U28" s="310"/>
      <c r="V28" s="310"/>
      <c r="W28" s="310"/>
      <c r="X28" s="310"/>
      <c r="Y28" s="132"/>
      <c r="Z28" s="319">
        <f t="shared" si="0"/>
        <v>2</v>
      </c>
      <c r="AA28" s="247">
        <v>0</v>
      </c>
      <c r="AB28" s="249">
        <v>1</v>
      </c>
      <c r="AC28" s="248">
        <v>1</v>
      </c>
      <c r="AD28" s="247">
        <v>0</v>
      </c>
      <c r="AE28" s="249">
        <v>1</v>
      </c>
      <c r="AF28" s="249" t="s">
        <v>284</v>
      </c>
      <c r="AH28" s="366">
        <f t="shared" si="1"/>
        <v>0</v>
      </c>
    </row>
    <row r="33" spans="18:33" ht="24.95" customHeight="1">
      <c r="R33" s="2"/>
      <c r="S33" s="2"/>
      <c r="T33" s="2"/>
      <c r="U33" s="2"/>
      <c r="V33" s="2"/>
      <c r="W33" s="2"/>
      <c r="X33" s="2"/>
      <c r="Y33" s="2"/>
      <c r="Z33" s="2"/>
      <c r="AA33" s="2"/>
      <c r="AG33" s="250"/>
    </row>
    <row r="34" spans="18:33" ht="24.95" customHeight="1">
      <c r="R34" s="2"/>
      <c r="S34" s="2"/>
      <c r="T34" s="2"/>
      <c r="U34" s="2"/>
      <c r="V34" s="2"/>
      <c r="W34" s="2"/>
      <c r="X34" s="2"/>
      <c r="Y34" s="2"/>
      <c r="Z34" s="2"/>
      <c r="AA34" s="2"/>
      <c r="AG34" s="250"/>
    </row>
    <row r="35" spans="18:33" ht="24.95" customHeight="1">
      <c r="R35" s="2"/>
      <c r="S35" s="2"/>
      <c r="T35" s="2"/>
      <c r="U35" s="2"/>
      <c r="V35" s="2"/>
      <c r="W35" s="2"/>
      <c r="X35" s="2"/>
      <c r="Y35" s="2"/>
      <c r="Z35" s="2"/>
      <c r="AA35" s="2"/>
      <c r="AG35" s="250"/>
    </row>
    <row r="36" spans="18:33" ht="24.95" customHeight="1">
      <c r="R36" s="2"/>
      <c r="S36" s="2"/>
      <c r="T36" s="2"/>
      <c r="U36" s="2"/>
      <c r="V36" s="2"/>
      <c r="W36" s="2"/>
      <c r="X36" s="2"/>
      <c r="Y36" s="2"/>
      <c r="Z36" s="2"/>
      <c r="AA36" s="2"/>
      <c r="AG36" s="250"/>
    </row>
    <row r="37" spans="18:33" ht="24.95" customHeight="1">
      <c r="R37" s="2"/>
      <c r="S37" s="2"/>
      <c r="T37" s="2"/>
      <c r="U37" s="2"/>
      <c r="V37" s="2"/>
      <c r="W37" s="2"/>
      <c r="X37" s="2"/>
      <c r="Y37" s="2"/>
      <c r="Z37" s="2"/>
      <c r="AA37" s="2"/>
      <c r="AG37" s="250"/>
    </row>
    <row r="38" spans="18:33" ht="24.95" customHeight="1">
      <c r="R38" s="2"/>
      <c r="S38" s="2"/>
      <c r="T38" s="2"/>
      <c r="U38" s="2"/>
      <c r="V38" s="2"/>
      <c r="W38" s="2"/>
      <c r="X38" s="2"/>
      <c r="Y38" s="2"/>
      <c r="Z38" s="2"/>
      <c r="AA38" s="2"/>
      <c r="AG38" s="250"/>
    </row>
    <row r="39" spans="18:33" ht="24.95" customHeight="1">
      <c r="R39" s="2"/>
      <c r="S39" s="2"/>
      <c r="T39" s="2"/>
      <c r="U39" s="2"/>
      <c r="V39" s="2"/>
      <c r="W39" s="2"/>
      <c r="X39" s="2"/>
      <c r="Y39" s="2"/>
      <c r="Z39" s="2"/>
      <c r="AA39" s="2"/>
      <c r="AG39" s="250"/>
    </row>
    <row r="40" spans="18:33" ht="24.95" customHeight="1">
      <c r="R40" s="2"/>
      <c r="S40" s="2"/>
      <c r="T40" s="2"/>
      <c r="U40" s="2"/>
      <c r="V40" s="2"/>
      <c r="W40" s="2"/>
      <c r="X40" s="2"/>
      <c r="Y40" s="2"/>
      <c r="Z40" s="2"/>
      <c r="AA40" s="2"/>
      <c r="AG40" s="250"/>
    </row>
    <row r="41" spans="18:33" ht="24.95" customHeight="1">
      <c r="R41" s="2"/>
      <c r="S41" s="2"/>
      <c r="T41" s="2"/>
      <c r="U41" s="2"/>
      <c r="V41" s="2"/>
      <c r="W41" s="2"/>
      <c r="X41" s="2"/>
      <c r="Y41" s="2"/>
      <c r="Z41" s="2"/>
      <c r="AA41" s="2"/>
      <c r="AG41" s="250"/>
    </row>
    <row r="42" spans="18:33" ht="24.95" customHeight="1">
      <c r="R42" s="2"/>
      <c r="S42" s="2"/>
      <c r="T42" s="2"/>
      <c r="U42" s="2"/>
      <c r="V42" s="2"/>
      <c r="W42" s="2"/>
      <c r="X42" s="2"/>
      <c r="Y42" s="2"/>
      <c r="Z42" s="2"/>
      <c r="AA42" s="2"/>
      <c r="AG42" s="250"/>
    </row>
    <row r="43" spans="18:33" ht="24.95" customHeight="1">
      <c r="R43" s="2"/>
      <c r="S43" s="2"/>
      <c r="T43" s="2"/>
      <c r="U43" s="2"/>
      <c r="V43" s="2"/>
      <c r="W43" s="2"/>
      <c r="X43" s="2"/>
      <c r="Y43" s="2"/>
      <c r="Z43" s="2"/>
      <c r="AA43" s="2"/>
      <c r="AG43" s="250"/>
    </row>
    <row r="44" spans="18:33" ht="24.95" customHeight="1">
      <c r="R44" s="2"/>
      <c r="S44" s="2"/>
      <c r="T44" s="2"/>
      <c r="U44" s="2"/>
      <c r="V44" s="2"/>
      <c r="W44" s="2"/>
      <c r="X44" s="2"/>
      <c r="Y44" s="2"/>
      <c r="Z44" s="2"/>
      <c r="AA44" s="2"/>
      <c r="AG44" s="250"/>
    </row>
    <row r="45" spans="18:33" ht="24.95" customHeight="1">
      <c r="R45" s="2"/>
      <c r="S45" s="2"/>
      <c r="T45" s="2"/>
      <c r="U45" s="2"/>
      <c r="V45" s="2"/>
      <c r="W45" s="2"/>
      <c r="X45" s="2"/>
      <c r="Y45" s="2"/>
      <c r="Z45" s="2"/>
      <c r="AA45" s="2"/>
      <c r="AG45" s="250"/>
    </row>
  </sheetData>
  <sortState xmlns:xlrd2="http://schemas.microsoft.com/office/spreadsheetml/2017/richdata2" ref="B3:AH28">
    <sortCondition descending="1" ref="AA3:AA28"/>
    <sortCondition ref="Z3:Z28"/>
  </sortState>
  <mergeCells count="1">
    <mergeCell ref="B1:AF1"/>
  </mergeCells>
  <pageMargins left="0.25" right="0.25" top="0.35" bottom="0.25" header="0.3" footer="0.3"/>
  <pageSetup fitToHeight="0" orientation="landscape" horizontalDpi="0" verticalDpi="0" r:id="rId1"/>
  <headerFooter>
    <oddHeader>&amp;C&amp;"Calibri"&amp;10&amp;K000000 Internal Use Only&amp;1#_x000D_</oddHeader>
  </headerFooter>
  <ignoredErrors>
    <ignoredError sqref="Z3:Z2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21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26" baseType="lpstr">
      <vt:lpstr>2025 Planning</vt:lpstr>
      <vt:lpstr>Tale of Tape</vt:lpstr>
      <vt:lpstr>2025 Match Overview</vt:lpstr>
      <vt:lpstr>2025 Scoring Overview</vt:lpstr>
      <vt:lpstr>2025 Match Details</vt:lpstr>
      <vt:lpstr>2025 Individual Details</vt:lpstr>
      <vt:lpstr>2025 Point Champ</vt:lpstr>
      <vt:lpstr>Yearly Results (Team)</vt:lpstr>
      <vt:lpstr>Yearly Results (I)</vt:lpstr>
      <vt:lpstr>Scoring Details</vt:lpstr>
      <vt:lpstr>Best Rounds</vt:lpstr>
      <vt:lpstr>Course History</vt:lpstr>
      <vt:lpstr>All Format History</vt:lpstr>
      <vt:lpstr>C2PIN Results</vt:lpstr>
      <vt:lpstr>Doubles Pairings</vt:lpstr>
      <vt:lpstr>Doubles Frequent</vt:lpstr>
      <vt:lpstr>Doubles Wins</vt:lpstr>
      <vt:lpstr>DATA-Doubles Scoring</vt:lpstr>
      <vt:lpstr>DATA-Points Produced</vt:lpstr>
      <vt:lpstr>Points Produced - Low</vt:lpstr>
      <vt:lpstr>DATA-Holes Won</vt:lpstr>
      <vt:lpstr>Chart - Doubles Scoring</vt:lpstr>
      <vt:lpstr>Potential Pts (3 Yr)</vt:lpstr>
      <vt:lpstr>Chart - Points Produced</vt:lpstr>
      <vt:lpstr>Chart - Holes Won</vt:lpstr>
      <vt:lpstr>'Doubles Pairings'!Print_Area</vt:lpstr>
    </vt:vector>
  </TitlesOfParts>
  <Company>Housing and Urban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h03269</dc:creator>
  <cp:lastModifiedBy>Dave Dwyer</cp:lastModifiedBy>
  <cp:lastPrinted>2024-03-19T17:37:23Z</cp:lastPrinted>
  <dcterms:created xsi:type="dcterms:W3CDTF">2009-10-01T15:19:45Z</dcterms:created>
  <dcterms:modified xsi:type="dcterms:W3CDTF">2025-03-30T20:17:48Z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-248247794</vt:i4>
  </property>
  <property fmtid="{D5CDD505-2E9C-101B-9397-08002B2CF9AE}" pid="3" name="_NewReviewCycle">
    <vt:lpwstr/>
  </property>
  <property fmtid="{D5CDD505-2E9C-101B-9397-08002B2CF9AE}" pid="4" name="_EmailSubject">
    <vt:lpwstr>File</vt:lpwstr>
  </property>
  <property fmtid="{D5CDD505-2E9C-101B-9397-08002B2CF9AE}" pid="5" name="_AuthorEmail">
    <vt:lpwstr>david.dwyer@hud.gov</vt:lpwstr>
  </property>
  <property fmtid="{D5CDD505-2E9C-101B-9397-08002B2CF9AE}" pid="6" name="_AuthorEmailDisplayName">
    <vt:lpwstr>Dwyer, David</vt:lpwstr>
  </property>
  <property fmtid="{D5CDD505-2E9C-101B-9397-08002B2CF9AE}" pid="7" name="_PreviousAdHocReviewCycleID">
    <vt:i4>-928742291</vt:i4>
  </property>
  <property fmtid="{D5CDD505-2E9C-101B-9397-08002B2CF9AE}" pid="8" name="_ReviewingToolsShownOnce">
    <vt:lpwstr/>
  </property>
  <property fmtid="{D5CDD505-2E9C-101B-9397-08002B2CF9AE}" pid="9" name="MSIP_Label_f01e8231-d2ac-4398-bac1-28dfcc71348e_Enabled">
    <vt:lpwstr>true</vt:lpwstr>
  </property>
  <property fmtid="{D5CDD505-2E9C-101B-9397-08002B2CF9AE}" pid="10" name="MSIP_Label_f01e8231-d2ac-4398-bac1-28dfcc71348e_SetDate">
    <vt:lpwstr>2022-10-13T20:07:44Z</vt:lpwstr>
  </property>
  <property fmtid="{D5CDD505-2E9C-101B-9397-08002B2CF9AE}" pid="11" name="MSIP_Label_f01e8231-d2ac-4398-bac1-28dfcc71348e_Method">
    <vt:lpwstr>Standard</vt:lpwstr>
  </property>
  <property fmtid="{D5CDD505-2E9C-101B-9397-08002B2CF9AE}" pid="12" name="MSIP_Label_f01e8231-d2ac-4398-bac1-28dfcc71348e_Name">
    <vt:lpwstr>Internal Use Only</vt:lpwstr>
  </property>
  <property fmtid="{D5CDD505-2E9C-101B-9397-08002B2CF9AE}" pid="13" name="MSIP_Label_f01e8231-d2ac-4398-bac1-28dfcc71348e_SiteId">
    <vt:lpwstr>15bbbd45-801e-4e97-b5b8-bebef99178d3</vt:lpwstr>
  </property>
  <property fmtid="{D5CDD505-2E9C-101B-9397-08002B2CF9AE}" pid="14" name="MSIP_Label_f01e8231-d2ac-4398-bac1-28dfcc71348e_ActionId">
    <vt:lpwstr>75a7c023-ea76-4ae5-b226-8c8698a44584</vt:lpwstr>
  </property>
  <property fmtid="{D5CDD505-2E9C-101B-9397-08002B2CF9AE}" pid="15" name="MSIP_Label_f01e8231-d2ac-4398-bac1-28dfcc71348e_ContentBits">
    <vt:lpwstr>1</vt:lpwstr>
  </property>
</Properties>
</file>